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1E6B154-C80F-4B18-A62F-B5531D8565BB}" xr6:coauthVersionLast="41" xr6:coauthVersionMax="41" xr10:uidLastSave="{00000000-0000-0000-0000-000000000000}"/>
  <bookViews>
    <workbookView xWindow="-120" yWindow="-120" windowWidth="21840" windowHeight="13140" tabRatio="860" xr2:uid="{00000000-000D-0000-FFFF-FFFF00000000}"/>
  </bookViews>
  <sheets>
    <sheet name="Outliers tes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36" i="3" l="1"/>
  <c r="DB45" i="3" l="1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DB41" i="3"/>
  <c r="DA41" i="3"/>
  <c r="CZ41" i="3"/>
  <c r="CY41" i="3"/>
  <c r="CX41" i="3"/>
  <c r="CW41" i="3"/>
  <c r="CV41" i="3"/>
  <c r="CU41" i="3"/>
  <c r="CT41" i="3"/>
  <c r="DB40" i="3"/>
  <c r="DA40" i="3"/>
  <c r="CZ40" i="3"/>
  <c r="CY40" i="3"/>
  <c r="CX40" i="3"/>
  <c r="CW40" i="3"/>
  <c r="CV40" i="3"/>
  <c r="CU40" i="3"/>
  <c r="CT40" i="3"/>
  <c r="DB39" i="3"/>
  <c r="DA39" i="3"/>
  <c r="CZ39" i="3"/>
  <c r="CY39" i="3"/>
  <c r="CX39" i="3"/>
  <c r="CW39" i="3"/>
  <c r="CV39" i="3"/>
  <c r="CU39" i="3"/>
  <c r="CT39" i="3"/>
  <c r="DB38" i="3"/>
  <c r="DA38" i="3"/>
  <c r="CZ38" i="3"/>
  <c r="CY38" i="3"/>
  <c r="CX38" i="3"/>
  <c r="CW38" i="3"/>
  <c r="CV38" i="3"/>
  <c r="CU38" i="3"/>
  <c r="DB37" i="3"/>
  <c r="DA37" i="3"/>
  <c r="CZ37" i="3"/>
  <c r="CY37" i="3"/>
  <c r="CX37" i="3"/>
  <c r="CW37" i="3"/>
  <c r="CV37" i="3"/>
  <c r="CU37" i="3"/>
  <c r="CT37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CH41" i="3"/>
  <c r="CG41" i="3"/>
  <c r="CF41" i="3"/>
  <c r="CE41" i="3"/>
  <c r="CD41" i="3"/>
  <c r="CC41" i="3"/>
  <c r="CB41" i="3"/>
  <c r="CA41" i="3"/>
  <c r="BZ41" i="3"/>
  <c r="CH40" i="3"/>
  <c r="CG40" i="3"/>
  <c r="CF40" i="3"/>
  <c r="CE40" i="3"/>
  <c r="CD40" i="3"/>
  <c r="CC40" i="3"/>
  <c r="CB40" i="3"/>
  <c r="CA40" i="3"/>
  <c r="BZ40" i="3"/>
  <c r="CH39" i="3"/>
  <c r="CG39" i="3"/>
  <c r="CF39" i="3"/>
  <c r="CE39" i="3"/>
  <c r="CD39" i="3"/>
  <c r="CC39" i="3"/>
  <c r="CB39" i="3"/>
  <c r="CA39" i="3"/>
  <c r="BZ39" i="3"/>
  <c r="CH38" i="3"/>
  <c r="CG38" i="3"/>
  <c r="CF38" i="3"/>
  <c r="CE38" i="3"/>
  <c r="CD38" i="3"/>
  <c r="CC38" i="3"/>
  <c r="CB38" i="3"/>
  <c r="CA38" i="3"/>
  <c r="CH37" i="3"/>
  <c r="CG37" i="3"/>
  <c r="CF37" i="3"/>
  <c r="CE37" i="3"/>
  <c r="CD37" i="3"/>
  <c r="CC37" i="3"/>
  <c r="CB37" i="3"/>
  <c r="CA37" i="3"/>
  <c r="BZ37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BN41" i="3"/>
  <c r="BM41" i="3"/>
  <c r="BL41" i="3"/>
  <c r="BK41" i="3"/>
  <c r="BJ41" i="3"/>
  <c r="BI41" i="3"/>
  <c r="BH41" i="3"/>
  <c r="BG41" i="3"/>
  <c r="BF41" i="3"/>
  <c r="BN40" i="3"/>
  <c r="BM40" i="3"/>
  <c r="BL40" i="3"/>
  <c r="BK40" i="3"/>
  <c r="BJ40" i="3"/>
  <c r="BI40" i="3"/>
  <c r="BH40" i="3"/>
  <c r="BG40" i="3"/>
  <c r="BF40" i="3"/>
  <c r="BN39" i="3"/>
  <c r="BM39" i="3"/>
  <c r="BL39" i="3"/>
  <c r="BK39" i="3"/>
  <c r="BJ39" i="3"/>
  <c r="BI39" i="3"/>
  <c r="BH39" i="3"/>
  <c r="BG39" i="3"/>
  <c r="BF39" i="3"/>
  <c r="BN38" i="3"/>
  <c r="BM38" i="3"/>
  <c r="BL38" i="3"/>
  <c r="BK38" i="3"/>
  <c r="BJ38" i="3"/>
  <c r="BI38" i="3"/>
  <c r="BH38" i="3"/>
  <c r="BG38" i="3"/>
  <c r="BN37" i="3"/>
  <c r="BM37" i="3"/>
  <c r="BL37" i="3"/>
  <c r="BK37" i="3"/>
  <c r="BJ37" i="3"/>
  <c r="BI37" i="3"/>
  <c r="BH37" i="3"/>
  <c r="BG37" i="3"/>
  <c r="BF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X45" i="3"/>
  <c r="X44" i="3"/>
  <c r="X43" i="3"/>
  <c r="X42" i="3"/>
  <c r="X41" i="3"/>
  <c r="X40" i="3"/>
  <c r="X39" i="3"/>
  <c r="X38" i="3"/>
  <c r="X37" i="3"/>
  <c r="X36" i="3"/>
  <c r="CJ35" i="3"/>
  <c r="CK35" i="3" s="1"/>
  <c r="CL35" i="3" s="1"/>
  <c r="CM35" i="3" s="1"/>
  <c r="CN35" i="3" s="1"/>
  <c r="CO35" i="3" s="1"/>
  <c r="CP35" i="3" s="1"/>
  <c r="CQ35" i="3" s="1"/>
  <c r="CR35" i="3" s="1"/>
  <c r="CS35" i="3" s="1"/>
  <c r="CT35" i="3" s="1"/>
  <c r="CU35" i="3" s="1"/>
  <c r="CV35" i="3" s="1"/>
  <c r="CW35" i="3" s="1"/>
  <c r="CX35" i="3" s="1"/>
  <c r="CY35" i="3" s="1"/>
  <c r="CZ35" i="3" s="1"/>
  <c r="DA35" i="3" s="1"/>
  <c r="DB35" i="3" s="1"/>
  <c r="BP35" i="3"/>
  <c r="BQ35" i="3" s="1"/>
  <c r="BR35" i="3" s="1"/>
  <c r="BS35" i="3" s="1"/>
  <c r="BT35" i="3" s="1"/>
  <c r="BU35" i="3" s="1"/>
  <c r="BV35" i="3" s="1"/>
  <c r="BW35" i="3" s="1"/>
  <c r="BX35" i="3" s="1"/>
  <c r="BY35" i="3" s="1"/>
  <c r="BZ35" i="3" s="1"/>
  <c r="CA35" i="3" s="1"/>
  <c r="CB35" i="3" s="1"/>
  <c r="CC35" i="3" s="1"/>
  <c r="CD35" i="3" s="1"/>
  <c r="CE35" i="3" s="1"/>
  <c r="CF35" i="3" s="1"/>
  <c r="CG35" i="3" s="1"/>
  <c r="CH35" i="3" s="1"/>
  <c r="AV35" i="3"/>
  <c r="AW35" i="3" s="1"/>
  <c r="AX35" i="3" s="1"/>
  <c r="AY35" i="3" s="1"/>
  <c r="AZ35" i="3" s="1"/>
  <c r="BA35" i="3" s="1"/>
  <c r="BB35" i="3" s="1"/>
  <c r="BC35" i="3" s="1"/>
  <c r="BD35" i="3" s="1"/>
  <c r="BE35" i="3" s="1"/>
  <c r="BF35" i="3" s="1"/>
  <c r="BG35" i="3" s="1"/>
  <c r="BH35" i="3" s="1"/>
  <c r="BI35" i="3" s="1"/>
  <c r="BJ35" i="3" s="1"/>
  <c r="BK35" i="3" s="1"/>
  <c r="BL35" i="3" s="1"/>
  <c r="BM35" i="3" s="1"/>
  <c r="BN35" i="3" s="1"/>
  <c r="D35" i="3"/>
  <c r="E35" i="3" s="1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AS45" i="3" l="1"/>
  <c r="AO45" i="3"/>
  <c r="AK45" i="3"/>
  <c r="AG45" i="3"/>
  <c r="AC45" i="3"/>
  <c r="Y45" i="3"/>
  <c r="AT45" i="3"/>
  <c r="AN45" i="3"/>
  <c r="AI45" i="3"/>
  <c r="AD45" i="3"/>
  <c r="AH45" i="3"/>
  <c r="AB45" i="3"/>
  <c r="AQ45" i="3"/>
  <c r="AL45" i="3"/>
  <c r="AF45" i="3"/>
  <c r="AA45" i="3"/>
  <c r="AP45" i="3"/>
  <c r="AJ45" i="3"/>
  <c r="AE45" i="3"/>
  <c r="Z45" i="3"/>
  <c r="AR45" i="3"/>
  <c r="AM45" i="3"/>
  <c r="AM40" i="3"/>
  <c r="AB40" i="3"/>
  <c r="AI40" i="3"/>
  <c r="AA40" i="3"/>
  <c r="AE40" i="3"/>
  <c r="AH40" i="3"/>
  <c r="Z40" i="3"/>
  <c r="Y40" i="3"/>
  <c r="AM37" i="3"/>
  <c r="AB37" i="3"/>
  <c r="AE37" i="3"/>
  <c r="AI37" i="3"/>
  <c r="AA37" i="3"/>
  <c r="Y37" i="3"/>
  <c r="AH37" i="3"/>
  <c r="Z37" i="3"/>
  <c r="AI41" i="3"/>
  <c r="AB41" i="3"/>
  <c r="AH41" i="3"/>
  <c r="AA41" i="3"/>
  <c r="AM41" i="3"/>
  <c r="AE41" i="3"/>
  <c r="Z41" i="3"/>
  <c r="Y41" i="3"/>
  <c r="AM38" i="3"/>
  <c r="AB38" i="3"/>
  <c r="AI38" i="3"/>
  <c r="AA38" i="3"/>
  <c r="Y38" i="3"/>
  <c r="AH38" i="3"/>
  <c r="BT38" i="3" s="1"/>
  <c r="Z38" i="3"/>
  <c r="AE38" i="3"/>
  <c r="AM42" i="3"/>
  <c r="AI42" i="3"/>
  <c r="AE42" i="3"/>
  <c r="AA42" i="3"/>
  <c r="AH42" i="3"/>
  <c r="Z42" i="3"/>
  <c r="Y42" i="3"/>
  <c r="AB42" i="3"/>
  <c r="AH36" i="3"/>
  <c r="Z36" i="3"/>
  <c r="AM36" i="3"/>
  <c r="AA36" i="3"/>
  <c r="AI36" i="3"/>
  <c r="AB36" i="3"/>
  <c r="AE36" i="3"/>
  <c r="AQ44" i="3"/>
  <c r="AM44" i="3"/>
  <c r="AI44" i="3"/>
  <c r="AE44" i="3"/>
  <c r="AA44" i="3"/>
  <c r="AJ44" i="3"/>
  <c r="AT44" i="3"/>
  <c r="AP44" i="3"/>
  <c r="AL44" i="3"/>
  <c r="AH44" i="3"/>
  <c r="AD44" i="3"/>
  <c r="Z44" i="3"/>
  <c r="AR44" i="3"/>
  <c r="AB44" i="3"/>
  <c r="CI44" i="3" s="1"/>
  <c r="AS44" i="3"/>
  <c r="AO44" i="3"/>
  <c r="AK44" i="3"/>
  <c r="AG44" i="3"/>
  <c r="AC44" i="3"/>
  <c r="Y44" i="3"/>
  <c r="AN44" i="3"/>
  <c r="AF44" i="3"/>
  <c r="AM39" i="3"/>
  <c r="AB39" i="3"/>
  <c r="Y39" i="3"/>
  <c r="AI39" i="3"/>
  <c r="AA39" i="3"/>
  <c r="AE39" i="3"/>
  <c r="AH39" i="3"/>
  <c r="Z39" i="3"/>
  <c r="AS43" i="3"/>
  <c r="AO43" i="3"/>
  <c r="AK43" i="3"/>
  <c r="AG43" i="3"/>
  <c r="AC43" i="3"/>
  <c r="Y43" i="3"/>
  <c r="AT43" i="3"/>
  <c r="AH43" i="3"/>
  <c r="AR43" i="3"/>
  <c r="AN43" i="3"/>
  <c r="AJ43" i="3"/>
  <c r="AF43" i="3"/>
  <c r="AB43" i="3"/>
  <c r="CI43" i="3" s="1"/>
  <c r="AL43" i="3"/>
  <c r="AD43" i="3"/>
  <c r="AQ43" i="3"/>
  <c r="AM43" i="3"/>
  <c r="AI43" i="3"/>
  <c r="AE43" i="3"/>
  <c r="AA43" i="3"/>
  <c r="AP43" i="3"/>
  <c r="Z43" i="3"/>
  <c r="Y36" i="3"/>
  <c r="CO36" i="3"/>
  <c r="AD42" i="3" l="1"/>
  <c r="AG42" i="3" s="1"/>
  <c r="AC42" i="3"/>
  <c r="AF42" i="3" s="1"/>
  <c r="CK39" i="3"/>
  <c r="AD36" i="3"/>
  <c r="BQ39" i="3"/>
  <c r="AW39" i="3"/>
  <c r="AD37" i="3"/>
  <c r="AD40" i="3"/>
  <c r="AG40" i="3" s="1"/>
  <c r="AD39" i="3"/>
  <c r="AG39" i="3" s="1"/>
  <c r="CI42" i="3"/>
  <c r="CN42" i="3"/>
  <c r="CJ42" i="3"/>
  <c r="CM42" i="3"/>
  <c r="CL42" i="3"/>
  <c r="CK42" i="3"/>
  <c r="BS42" i="3"/>
  <c r="AW42" i="3"/>
  <c r="BR42" i="3"/>
  <c r="AV42" i="3"/>
  <c r="AX42" i="3"/>
  <c r="BQ42" i="3"/>
  <c r="BP42" i="3"/>
  <c r="AZ42" i="3"/>
  <c r="BT42" i="3"/>
  <c r="AY42" i="3"/>
  <c r="AC40" i="3"/>
  <c r="AF40" i="3" s="1"/>
  <c r="AD41" i="3"/>
  <c r="AG41" i="3" s="1"/>
  <c r="AC36" i="3"/>
  <c r="AF36" i="3" s="1"/>
  <c r="AG36" i="3"/>
  <c r="AD38" i="3"/>
  <c r="AG38" i="3" s="1"/>
  <c r="AU44" i="3"/>
  <c r="BO44" i="3"/>
  <c r="AC38" i="3"/>
  <c r="AF38" i="3" s="1"/>
  <c r="AU42" i="3"/>
  <c r="BO42" i="3"/>
  <c r="CI39" i="3"/>
  <c r="CJ39" i="3"/>
  <c r="AC41" i="3"/>
  <c r="AF41" i="3" s="1"/>
  <c r="AC37" i="3"/>
  <c r="AF37" i="3" s="1"/>
  <c r="AU43" i="3"/>
  <c r="BO43" i="3"/>
  <c r="AC39" i="3"/>
  <c r="AF39" i="3" s="1"/>
  <c r="BO39" i="3"/>
  <c r="AU39" i="3"/>
  <c r="AV39" i="3"/>
  <c r="BP39" i="3"/>
  <c r="AG37" i="3"/>
  <c r="AZ38" i="3"/>
  <c r="CR41" i="3"/>
  <c r="CJ41" i="3"/>
  <c r="CQ41" i="3"/>
  <c r="CI41" i="3"/>
  <c r="CS41" i="3"/>
  <c r="CP41" i="3"/>
  <c r="CO41" i="3"/>
  <c r="CN41" i="3"/>
  <c r="CM41" i="3"/>
  <c r="CK41" i="3"/>
  <c r="CL41" i="3"/>
  <c r="BW41" i="3"/>
  <c r="BO41" i="3"/>
  <c r="BA41" i="3"/>
  <c r="BV41" i="3"/>
  <c r="AZ41" i="3"/>
  <c r="BP41" i="3"/>
  <c r="BU41" i="3"/>
  <c r="AY41" i="3"/>
  <c r="BT41" i="3"/>
  <c r="AX41" i="3"/>
  <c r="BX41" i="3"/>
  <c r="BS41" i="3"/>
  <c r="BE41" i="3"/>
  <c r="AW41" i="3"/>
  <c r="BB41" i="3"/>
  <c r="BR41" i="3"/>
  <c r="BD41" i="3"/>
  <c r="AV41" i="3"/>
  <c r="BY41" i="3"/>
  <c r="BQ41" i="3"/>
  <c r="BC41" i="3"/>
  <c r="AU41" i="3"/>
  <c r="BV40" i="3"/>
  <c r="BC40" i="3"/>
  <c r="AU40" i="3"/>
  <c r="AW40" i="3"/>
  <c r="BD40" i="3"/>
  <c r="BU40" i="3"/>
  <c r="BB40" i="3"/>
  <c r="BR40" i="3"/>
  <c r="AY40" i="3"/>
  <c r="BO40" i="3"/>
  <c r="BT40" i="3"/>
  <c r="BA40" i="3"/>
  <c r="BP40" i="3"/>
  <c r="BW40" i="3"/>
  <c r="BS40" i="3"/>
  <c r="AZ40" i="3"/>
  <c r="BY40" i="3"/>
  <c r="BQ40" i="3"/>
  <c r="AX40" i="3"/>
  <c r="BX40" i="3"/>
  <c r="BE40" i="3"/>
  <c r="AV40" i="3"/>
  <c r="CN40" i="3"/>
  <c r="CO40" i="3"/>
  <c r="CM40" i="3"/>
  <c r="CR40" i="3"/>
  <c r="CL40" i="3"/>
  <c r="CS40" i="3"/>
  <c r="CK40" i="3"/>
  <c r="CJ40" i="3"/>
  <c r="CQ40" i="3"/>
  <c r="CI40" i="3"/>
  <c r="CP40" i="3"/>
  <c r="CS39" i="3"/>
  <c r="CR39" i="3"/>
  <c r="CQ39" i="3"/>
  <c r="CL39" i="3"/>
  <c r="CP39" i="3"/>
  <c r="CO39" i="3"/>
  <c r="CN39" i="3"/>
  <c r="CM39" i="3"/>
  <c r="BS39" i="3"/>
  <c r="AZ39" i="3"/>
  <c r="BR39" i="3"/>
  <c r="AY39" i="3"/>
  <c r="BY39" i="3"/>
  <c r="AX39" i="3"/>
  <c r="BX39" i="3"/>
  <c r="BE39" i="3"/>
  <c r="BW39" i="3"/>
  <c r="BD39" i="3"/>
  <c r="BT39" i="3"/>
  <c r="BA39" i="3"/>
  <c r="BV39" i="3"/>
  <c r="BC39" i="3"/>
  <c r="BU39" i="3"/>
  <c r="BB39" i="3"/>
  <c r="AW37" i="3"/>
  <c r="AV37" i="3"/>
  <c r="BP37" i="3"/>
  <c r="BR37" i="3"/>
  <c r="AU37" i="3"/>
  <c r="BQ37" i="3"/>
  <c r="BO37" i="3"/>
  <c r="AX37" i="3"/>
  <c r="CL37" i="3"/>
  <c r="CJ37" i="3"/>
  <c r="CK37" i="3"/>
  <c r="CI37" i="3"/>
  <c r="BA36" i="3"/>
  <c r="BU36" i="3"/>
  <c r="CI36" i="3"/>
  <c r="BO36" i="3"/>
  <c r="AU36" i="3"/>
  <c r="BY37" i="3"/>
  <c r="BE37" i="3"/>
  <c r="CS37" i="3"/>
  <c r="CP37" i="3"/>
  <c r="CQ37" i="3"/>
  <c r="CO37" i="3"/>
  <c r="CR37" i="3"/>
  <c r="CN37" i="3"/>
  <c r="CM37" i="3"/>
  <c r="BX37" i="3"/>
  <c r="BT37" i="3"/>
  <c r="BB37" i="3"/>
  <c r="BC37" i="3"/>
  <c r="BW37" i="3"/>
  <c r="BS37" i="3"/>
  <c r="BA37" i="3"/>
  <c r="BV37" i="3"/>
  <c r="BD37" i="3"/>
  <c r="AZ37" i="3"/>
  <c r="BU37" i="3"/>
  <c r="AY37" i="3"/>
  <c r="CM36" i="3"/>
  <c r="CN36" i="3"/>
  <c r="AZ36" i="3"/>
  <c r="BT36" i="3"/>
  <c r="BS36" i="3"/>
  <c r="AY36" i="3"/>
  <c r="CL36" i="3"/>
  <c r="BR36" i="3"/>
  <c r="AX36" i="3"/>
  <c r="CJ36" i="3"/>
  <c r="CK36" i="3"/>
  <c r="AW36" i="3"/>
  <c r="BQ36" i="3"/>
  <c r="AV36" i="3"/>
  <c r="BP36" i="3"/>
  <c r="CS38" i="3"/>
  <c r="CT38" i="3"/>
  <c r="BF38" i="3"/>
  <c r="BZ38" i="3"/>
  <c r="AV38" i="3"/>
  <c r="BE38" i="3"/>
  <c r="BY38" i="3"/>
  <c r="AW38" i="3"/>
  <c r="CR38" i="3"/>
  <c r="BX38" i="3"/>
  <c r="AU38" i="3"/>
  <c r="BD38" i="3"/>
  <c r="BA38" i="3"/>
  <c r="AY38" i="3"/>
  <c r="AX38" i="3"/>
  <c r="BW38" i="3"/>
  <c r="BS38" i="3"/>
  <c r="BV38" i="3"/>
  <c r="CQ38" i="3"/>
  <c r="CM38" i="3"/>
  <c r="CI38" i="3"/>
  <c r="CP38" i="3"/>
  <c r="CL38" i="3"/>
  <c r="CJ38" i="3"/>
  <c r="CO38" i="3"/>
  <c r="CK38" i="3"/>
  <c r="CN38" i="3"/>
  <c r="BO38" i="3"/>
  <c r="BR38" i="3"/>
  <c r="BP38" i="3"/>
  <c r="BQ38" i="3"/>
  <c r="BC38" i="3"/>
  <c r="BU38" i="3"/>
  <c r="BB38" i="3"/>
  <c r="AK42" i="3" l="1"/>
  <c r="AO42" i="3" s="1"/>
  <c r="AS42" i="3" s="1"/>
  <c r="AJ42" i="3"/>
  <c r="AN42" i="3" s="1"/>
  <c r="AL42" i="3"/>
  <c r="AP42" i="3" s="1"/>
  <c r="AT42" i="3" s="1"/>
  <c r="AJ36" i="3"/>
  <c r="AN36" i="3" s="1"/>
  <c r="AK36" i="3"/>
  <c r="AO36" i="3" s="1"/>
  <c r="AS36" i="3" s="1"/>
  <c r="AL39" i="3"/>
  <c r="AP39" i="3" s="1"/>
  <c r="AT39" i="3" s="1"/>
  <c r="AL36" i="3"/>
  <c r="AP36" i="3" s="1"/>
  <c r="AT36" i="3" s="1"/>
  <c r="AJ38" i="3"/>
  <c r="AN38" i="3" s="1"/>
  <c r="AL37" i="3"/>
  <c r="AP37" i="3" s="1"/>
  <c r="AT37" i="3" s="1"/>
  <c r="AK37" i="3"/>
  <c r="AO37" i="3" s="1"/>
  <c r="AS37" i="3" s="1"/>
  <c r="AK39" i="3"/>
  <c r="AO39" i="3" s="1"/>
  <c r="AS39" i="3" s="1"/>
  <c r="AL40" i="3"/>
  <c r="AP40" i="3" s="1"/>
  <c r="AT40" i="3" s="1"/>
  <c r="AJ41" i="3"/>
  <c r="AN41" i="3" s="1"/>
  <c r="AK41" i="3"/>
  <c r="AO41" i="3" s="1"/>
  <c r="AS41" i="3" s="1"/>
  <c r="AL38" i="3"/>
  <c r="AP38" i="3" s="1"/>
  <c r="AT38" i="3" s="1"/>
  <c r="AJ39" i="3"/>
  <c r="AN39" i="3" s="1"/>
  <c r="AJ40" i="3"/>
  <c r="AN40" i="3" s="1"/>
  <c r="AL41" i="3"/>
  <c r="AP41" i="3" s="1"/>
  <c r="AT41" i="3" s="1"/>
  <c r="AK38" i="3"/>
  <c r="AO38" i="3" s="1"/>
  <c r="AS38" i="3" s="1"/>
  <c r="AJ37" i="3"/>
  <c r="AN37" i="3" s="1"/>
  <c r="AK40" i="3"/>
  <c r="AO40" i="3" s="1"/>
  <c r="AS40" i="3" s="1"/>
  <c r="AQ42" i="3" l="1"/>
  <c r="AR42" i="3"/>
  <c r="AQ36" i="3"/>
  <c r="AR36" i="3"/>
  <c r="AQ40" i="3"/>
  <c r="AR40" i="3"/>
  <c r="AQ41" i="3"/>
  <c r="AR41" i="3"/>
  <c r="AQ37" i="3"/>
  <c r="AR37" i="3"/>
  <c r="AR39" i="3"/>
  <c r="AQ39" i="3"/>
  <c r="AQ38" i="3"/>
  <c r="AR38" i="3"/>
</calcChain>
</file>

<file path=xl/sharedStrings.xml><?xml version="1.0" encoding="utf-8"?>
<sst xmlns="http://schemas.openxmlformats.org/spreadsheetml/2006/main" count="99" uniqueCount="71">
  <si>
    <t>Mean</t>
  </si>
  <si>
    <t>value</t>
  </si>
  <si>
    <t>Stand.</t>
  </si>
  <si>
    <t>deviation</t>
  </si>
  <si>
    <t>Maximum</t>
  </si>
  <si>
    <t>Minimum</t>
  </si>
  <si>
    <t>Confidence</t>
  </si>
  <si>
    <t>level</t>
  </si>
  <si>
    <t>n</t>
  </si>
  <si>
    <t xml:space="preserve">Number </t>
  </si>
  <si>
    <t>replicates</t>
  </si>
  <si>
    <t>Confidence level</t>
  </si>
  <si>
    <r>
      <t>Critical values for T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or T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</si>
  <si>
    <t>A</t>
  </si>
  <si>
    <t>F. E. Grubbs, G. Beck, Technometrics 14 (1972) 847-854.</t>
  </si>
  <si>
    <t>A.</t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</si>
  <si>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</si>
  <si>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r>
      <rPr>
        <b/>
        <i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</si>
  <si>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level (95 or 99%)</t>
  </si>
  <si>
    <t>Grubbs's Single Outliers Test [A]</t>
  </si>
  <si>
    <r>
      <t xml:space="preserve">Critical values for </t>
    </r>
    <r>
      <rPr>
        <b/>
        <sz val="11"/>
        <color theme="1"/>
        <rFont val="Calibri"/>
        <family val="2"/>
      </rPr>
      <t>the percent reduction R</t>
    </r>
  </si>
  <si>
    <t>B.</t>
  </si>
  <si>
    <t>P.C. Kelly, J. Assoc. Off. Anal. Chem. 73 (1990) 58–64.</t>
  </si>
  <si>
    <t>Grubbs's Paired Outliers Test [A, B]</t>
  </si>
  <si>
    <t>2nd</t>
  </si>
  <si>
    <t>maximum</t>
  </si>
  <si>
    <t>minimum</t>
  </si>
  <si>
    <t>B</t>
  </si>
  <si>
    <t>C</t>
  </si>
  <si>
    <t>D</t>
  </si>
  <si>
    <t>R</t>
  </si>
  <si>
    <t>excluding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</si>
  <si>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crit</t>
    </r>
  </si>
  <si>
    <t>Paired Outliers?</t>
  </si>
  <si>
    <t>A&amp;B</t>
  </si>
  <si>
    <t>A&amp;C</t>
  </si>
  <si>
    <t>B&amp;D</t>
  </si>
  <si>
    <t>Antagonic</t>
  </si>
  <si>
    <t>Two max.</t>
  </si>
  <si>
    <t>Two min.</t>
  </si>
  <si>
    <t>Series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</si>
  <si>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</si>
  <si>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</si>
  <si>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</si>
  <si>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</si>
  <si>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</si>
  <si>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</si>
  <si>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</si>
  <si>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</si>
  <si>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</si>
  <si>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</si>
  <si>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r>
      <t xml:space="preserve">Instructions: </t>
    </r>
    <r>
      <rPr>
        <sz val="11"/>
        <color theme="1"/>
        <rFont val="Calibri"/>
        <family val="2"/>
        <scheme val="minor"/>
      </rPr>
      <t>First delete single outliers</t>
    </r>
  </si>
  <si>
    <t>Lines 3-28 are hidden</t>
  </si>
  <si>
    <t>↓</t>
  </si>
  <si>
    <t>↑</t>
  </si>
  <si>
    <t>Data excluding A and B (Maximum and minimum)</t>
  </si>
  <si>
    <t>Data excluding A and C (Two maxima)</t>
  </si>
  <si>
    <t>Data excluding B and D (Two minima)</t>
  </si>
  <si>
    <t>Paired outliers ?</t>
  </si>
  <si>
    <t>Number</t>
  </si>
  <si>
    <t xml:space="preserve"> - Single Grubbs outlier (min. three replicates) </t>
  </si>
  <si>
    <t xml:space="preserve"> - Paired Grubbs outlier (min. four replicates) </t>
  </si>
  <si>
    <t>(n≥4)</t>
  </si>
  <si>
    <t>(n≥2)</t>
  </si>
  <si>
    <r>
      <t xml:space="preserve">Single Outlier? </t>
    </r>
    <r>
      <rPr>
        <b/>
        <sz val="11"/>
        <color theme="0"/>
        <rFont val="Calibri"/>
        <family val="2"/>
        <scheme val="minor"/>
      </rPr>
      <t>(n≥3)</t>
    </r>
  </si>
  <si>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crit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(n</t>
    </r>
    <r>
      <rPr>
        <b/>
        <sz val="11"/>
        <color theme="0"/>
        <rFont val="Calibri"/>
        <family val="2"/>
      </rPr>
      <t>≥3</t>
    </r>
    <r>
      <rPr>
        <b/>
        <sz val="11"/>
        <color theme="0"/>
        <rFont val="Calibri"/>
        <family val="2"/>
        <scheme val="minor"/>
      </rPr>
      <t>)</t>
    </r>
  </si>
  <si>
    <t>Replicates (Minimum number of 4 replicates for paired outlier test)</t>
  </si>
  <si>
    <r>
      <t xml:space="preserve">Validated RBS 12/2014 </t>
    </r>
    <r>
      <rPr>
        <sz val="8"/>
        <color theme="0" tint="-0.34998626667073579"/>
        <rFont val="Calibri"/>
        <family val="2"/>
      </rPr>
      <t>❶</t>
    </r>
  </si>
  <si>
    <t>END</t>
  </si>
  <si>
    <t xml:space="preserve"> - Series with less than 4 results</t>
  </si>
  <si>
    <t>Increase series number by copying down the line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</si>
</sst>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theme="1"/>
      <name val="Calibri"/>
      <family val="2"/>
    </font>
    <font>
      <b/>
      <strike/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8"/>
      <color theme="0" tint="-0.34998626667073579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8" borderId="2" xfId="0" applyFont="1" applyFill="1" applyBorder="1" applyProtection="1"/>
    <xf numFmtId="0" fontId="2" fillId="8" borderId="3" xfId="0" applyFont="1" applyFill="1" applyBorder="1" applyProtection="1"/>
    <xf numFmtId="0" fontId="2" fillId="8" borderId="4" xfId="0" applyFont="1" applyFill="1" applyBorder="1" applyProtection="1"/>
    <xf numFmtId="0" fontId="9" fillId="0" borderId="11" xfId="0" applyFont="1" applyBorder="1" applyProtection="1"/>
    <xf numFmtId="0" fontId="0" fillId="0" borderId="11" xfId="0" applyBorder="1" applyProtection="1"/>
    <xf numFmtId="0" fontId="0" fillId="0" borderId="11" xfId="0" applyBorder="1" applyAlignment="1" applyProtection="1">
      <alignment horizontal="center"/>
    </xf>
    <xf numFmtId="0" fontId="3" fillId="0" borderId="0" xfId="0" applyFont="1" applyProtection="1"/>
    <xf numFmtId="0" fontId="3" fillId="4" borderId="5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0" fontId="3" fillId="4" borderId="2" xfId="0" applyFont="1" applyFill="1" applyBorder="1" applyProtection="1"/>
    <xf numFmtId="0" fontId="0" fillId="4" borderId="4" xfId="0" applyFill="1" applyBorder="1" applyProtection="1"/>
    <xf numFmtId="9" fontId="0" fillId="4" borderId="8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9" fontId="0" fillId="4" borderId="1" xfId="0" applyNumberFormat="1" applyFill="1" applyBorder="1" applyAlignment="1" applyProtection="1">
      <alignment horizontal="center"/>
    </xf>
    <xf numFmtId="9" fontId="0" fillId="4" borderId="6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7" fillId="0" borderId="0" xfId="2" applyProtection="1"/>
    <xf numFmtId="0" fontId="9" fillId="0" borderId="0" xfId="0" applyFont="1" applyProtection="1"/>
    <xf numFmtId="0" fontId="10" fillId="9" borderId="1" xfId="0" applyFont="1" applyFill="1" applyBorder="1" applyAlignment="1" applyProtection="1">
      <alignment horizontal="center"/>
    </xf>
    <xf numFmtId="0" fontId="3" fillId="0" borderId="0" xfId="0" quotePrefix="1" applyFont="1" applyProtection="1"/>
    <xf numFmtId="0" fontId="2" fillId="5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7" xfId="0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left"/>
    </xf>
    <xf numFmtId="0" fontId="3" fillId="6" borderId="12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left"/>
    </xf>
    <xf numFmtId="0" fontId="0" fillId="6" borderId="12" xfId="0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3" fillId="6" borderId="13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9" fontId="8" fillId="3" borderId="2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strike/>
        <u val="none"/>
        <color theme="0" tint="-0.499984740745262"/>
      </font>
      <border>
        <vertical/>
        <horizontal/>
      </border>
    </dxf>
  </dxfs>
  <tableStyles count="0" defaultTableStyle="TableStyleMedium2" defaultPivotStyle="Pivot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81643</xdr:colOff>
      <xdr:row>0</xdr:row>
      <xdr:rowOff>54429</xdr:rowOff>
    </xdr:from>
    <xdr:ext cx="17308285" cy="489857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612572" y="54429"/>
          <a:ext cx="17308285" cy="489857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Grubbs's tests for</a:t>
          </a:r>
          <a:r>
            <a:rPr lang="pt-PT" sz="2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single and paired outliers</a:t>
          </a:r>
          <a:endParaRPr lang="pt-PT" sz="2400" b="1" cap="small" baseline="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dfonline.com/doi/abs/10.1080/00401706.1972.1048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:DC50"/>
  <sheetViews>
    <sheetView tabSelected="1" zoomScaleNormal="100" workbookViewId="0">
      <selection activeCell="E50" sqref="E50"/>
    </sheetView>
  </sheetViews>
  <sheetFormatPr defaultRowHeight="15" x14ac:dyDescent="0.25"/>
  <cols>
    <col min="1" max="22" width="12.7109375" style="1" customWidth="1"/>
    <col min="23" max="23" width="20.7109375" style="1" customWidth="1"/>
    <col min="24" max="26" width="12.7109375" style="1" customWidth="1"/>
    <col min="27" max="28" width="12.7109375" style="2" customWidth="1"/>
    <col min="29" max="106" width="12.7109375" style="1" customWidth="1"/>
    <col min="107" max="16384" width="9.140625" style="1"/>
  </cols>
  <sheetData>
    <row r="1" spans="1:28" x14ac:dyDescent="0.25">
      <c r="A1" s="20"/>
    </row>
    <row r="2" spans="1:28" x14ac:dyDescent="0.25">
      <c r="A2" s="3" t="s">
        <v>52</v>
      </c>
      <c r="B2" s="4"/>
      <c r="C2" s="5"/>
    </row>
    <row r="3" spans="1:28" s="7" customFormat="1" x14ac:dyDescent="0.25">
      <c r="A3" s="6" t="s">
        <v>53</v>
      </c>
      <c r="AA3" s="8"/>
      <c r="AB3" s="8"/>
    </row>
    <row r="4" spans="1:28" hidden="1" x14ac:dyDescent="0.25">
      <c r="E4" s="9" t="s">
        <v>19</v>
      </c>
      <c r="M4" s="9" t="s">
        <v>23</v>
      </c>
    </row>
    <row r="5" spans="1:28" ht="18" hidden="1" x14ac:dyDescent="0.35">
      <c r="E5" s="9" t="s">
        <v>12</v>
      </c>
      <c r="M5" s="9" t="s">
        <v>20</v>
      </c>
    </row>
    <row r="6" spans="1:28" hidden="1" x14ac:dyDescent="0.25">
      <c r="C6" s="10" t="s">
        <v>6</v>
      </c>
      <c r="E6" s="11" t="s">
        <v>9</v>
      </c>
      <c r="M6" s="11" t="s">
        <v>9</v>
      </c>
    </row>
    <row r="7" spans="1:28" hidden="1" x14ac:dyDescent="0.25">
      <c r="C7" s="12" t="s">
        <v>7</v>
      </c>
      <c r="E7" s="13" t="s">
        <v>10</v>
      </c>
      <c r="F7" s="14" t="s">
        <v>11</v>
      </c>
      <c r="G7" s="15"/>
      <c r="M7" s="13" t="s">
        <v>10</v>
      </c>
      <c r="N7" s="14" t="s">
        <v>11</v>
      </c>
      <c r="O7" s="15"/>
    </row>
    <row r="8" spans="1:28" hidden="1" x14ac:dyDescent="0.25">
      <c r="C8" s="16">
        <v>0.95</v>
      </c>
      <c r="E8" s="17" t="s">
        <v>8</v>
      </c>
      <c r="F8" s="18">
        <v>0.95</v>
      </c>
      <c r="G8" s="18">
        <v>0.99</v>
      </c>
      <c r="M8" s="17" t="s">
        <v>8</v>
      </c>
      <c r="N8" s="18">
        <v>0.95</v>
      </c>
      <c r="O8" s="18">
        <v>0.99</v>
      </c>
    </row>
    <row r="9" spans="1:28" hidden="1" x14ac:dyDescent="0.25">
      <c r="C9" s="19">
        <v>0.99</v>
      </c>
      <c r="E9" s="17">
        <v>3</v>
      </c>
      <c r="F9" s="17">
        <v>1.153</v>
      </c>
      <c r="G9" s="17">
        <v>1.155</v>
      </c>
      <c r="M9" s="17">
        <v>4</v>
      </c>
      <c r="N9" s="17">
        <v>98.6</v>
      </c>
      <c r="O9" s="17">
        <v>99.7</v>
      </c>
    </row>
    <row r="10" spans="1:28" hidden="1" x14ac:dyDescent="0.25">
      <c r="E10" s="17">
        <v>4</v>
      </c>
      <c r="F10" s="17">
        <v>1.4630000000000001</v>
      </c>
      <c r="G10" s="17">
        <v>1.492</v>
      </c>
      <c r="M10" s="17">
        <v>5</v>
      </c>
      <c r="N10" s="17">
        <v>89.5</v>
      </c>
      <c r="O10" s="17">
        <v>95.4</v>
      </c>
    </row>
    <row r="11" spans="1:28" hidden="1" x14ac:dyDescent="0.25">
      <c r="E11" s="17">
        <v>5</v>
      </c>
      <c r="F11" s="17">
        <v>1.6719999999999999</v>
      </c>
      <c r="G11" s="17">
        <v>1.7490000000000001</v>
      </c>
      <c r="M11" s="17">
        <v>6</v>
      </c>
      <c r="N11" s="17">
        <v>79.599999999999994</v>
      </c>
      <c r="O11" s="17">
        <v>88.4</v>
      </c>
    </row>
    <row r="12" spans="1:28" hidden="1" x14ac:dyDescent="0.25">
      <c r="E12" s="17">
        <v>6</v>
      </c>
      <c r="F12" s="17">
        <v>1.8220000000000001</v>
      </c>
      <c r="G12" s="17">
        <v>1.944</v>
      </c>
      <c r="M12" s="17">
        <v>7</v>
      </c>
      <c r="N12" s="17">
        <v>71.2</v>
      </c>
      <c r="O12" s="17">
        <v>81.3</v>
      </c>
    </row>
    <row r="13" spans="1:28" hidden="1" x14ac:dyDescent="0.25">
      <c r="E13" s="17">
        <v>7</v>
      </c>
      <c r="F13" s="17">
        <v>1.9379999999999999</v>
      </c>
      <c r="G13" s="17">
        <v>2.097</v>
      </c>
      <c r="M13" s="17">
        <v>8</v>
      </c>
      <c r="N13" s="17">
        <v>64.5</v>
      </c>
      <c r="O13" s="17">
        <v>74.900000000000006</v>
      </c>
    </row>
    <row r="14" spans="1:28" hidden="1" x14ac:dyDescent="0.25">
      <c r="E14" s="17">
        <v>8</v>
      </c>
      <c r="F14" s="17">
        <v>2.032</v>
      </c>
      <c r="G14" s="17">
        <v>2.2210000000000001</v>
      </c>
      <c r="M14" s="17">
        <v>9</v>
      </c>
      <c r="N14" s="17">
        <v>59</v>
      </c>
      <c r="O14" s="17">
        <v>69.400000000000006</v>
      </c>
    </row>
    <row r="15" spans="1:28" hidden="1" x14ac:dyDescent="0.25">
      <c r="E15" s="17">
        <v>9</v>
      </c>
      <c r="F15" s="17">
        <v>2.11</v>
      </c>
      <c r="G15" s="17">
        <v>2.323</v>
      </c>
      <c r="M15" s="17">
        <v>10</v>
      </c>
      <c r="N15" s="17">
        <v>54.5</v>
      </c>
      <c r="O15" s="17">
        <v>64.599999999999994</v>
      </c>
    </row>
    <row r="16" spans="1:28" hidden="1" x14ac:dyDescent="0.25">
      <c r="E16" s="17">
        <v>10</v>
      </c>
      <c r="F16" s="17">
        <v>2.1760000000000002</v>
      </c>
      <c r="G16" s="17">
        <v>2.41</v>
      </c>
      <c r="M16" s="17">
        <v>11</v>
      </c>
      <c r="N16" s="17">
        <v>50.7</v>
      </c>
      <c r="O16" s="17">
        <v>60.4</v>
      </c>
    </row>
    <row r="17" spans="1:46" hidden="1" x14ac:dyDescent="0.25">
      <c r="E17" s="17">
        <v>11</v>
      </c>
      <c r="F17" s="17">
        <v>2.234</v>
      </c>
      <c r="G17" s="17">
        <v>2.4849999999999999</v>
      </c>
      <c r="M17" s="17">
        <v>12</v>
      </c>
      <c r="N17" s="17">
        <v>47.4</v>
      </c>
      <c r="O17" s="17">
        <v>56.8</v>
      </c>
    </row>
    <row r="18" spans="1:46" hidden="1" x14ac:dyDescent="0.25">
      <c r="E18" s="17">
        <v>12</v>
      </c>
      <c r="F18" s="17">
        <v>2.2850000000000001</v>
      </c>
      <c r="G18" s="17">
        <v>2.5499999999999998</v>
      </c>
      <c r="M18" s="17">
        <v>13</v>
      </c>
      <c r="N18" s="17">
        <v>44.6</v>
      </c>
      <c r="O18" s="17">
        <v>53.6</v>
      </c>
    </row>
    <row r="19" spans="1:46" hidden="1" x14ac:dyDescent="0.25">
      <c r="E19" s="17">
        <v>13</v>
      </c>
      <c r="F19" s="17">
        <v>2.331</v>
      </c>
      <c r="G19" s="17">
        <v>2.6070000000000002</v>
      </c>
      <c r="M19" s="17">
        <v>14</v>
      </c>
      <c r="N19" s="17">
        <v>42.1</v>
      </c>
      <c r="O19" s="17">
        <v>50.8</v>
      </c>
    </row>
    <row r="20" spans="1:46" hidden="1" x14ac:dyDescent="0.25">
      <c r="E20" s="17">
        <v>14</v>
      </c>
      <c r="F20" s="17">
        <v>2.371</v>
      </c>
      <c r="G20" s="17">
        <v>2.6589999999999998</v>
      </c>
      <c r="M20" s="17">
        <v>15</v>
      </c>
      <c r="N20" s="17">
        <v>40</v>
      </c>
      <c r="O20" s="17">
        <v>48.2</v>
      </c>
    </row>
    <row r="21" spans="1:46" hidden="1" x14ac:dyDescent="0.25">
      <c r="E21" s="17">
        <v>15</v>
      </c>
      <c r="F21" s="17">
        <v>2.4089999999999998</v>
      </c>
      <c r="G21" s="17">
        <v>2.7050000000000001</v>
      </c>
      <c r="M21" s="17">
        <v>16</v>
      </c>
      <c r="N21" s="17">
        <v>38</v>
      </c>
      <c r="O21" s="17">
        <v>46</v>
      </c>
    </row>
    <row r="22" spans="1:46" hidden="1" x14ac:dyDescent="0.25">
      <c r="E22" s="17">
        <v>16</v>
      </c>
      <c r="F22" s="17">
        <v>2.4430000000000001</v>
      </c>
      <c r="G22" s="17">
        <v>2.7469999999999999</v>
      </c>
      <c r="M22" s="17">
        <v>17</v>
      </c>
      <c r="N22" s="17">
        <v>36.299999999999997</v>
      </c>
      <c r="O22" s="17">
        <v>43.9</v>
      </c>
    </row>
    <row r="23" spans="1:46" hidden="1" x14ac:dyDescent="0.25">
      <c r="E23" s="17">
        <v>17</v>
      </c>
      <c r="F23" s="17">
        <v>2.4750000000000001</v>
      </c>
      <c r="G23" s="17">
        <v>2.7850000000000001</v>
      </c>
      <c r="M23" s="17">
        <v>18</v>
      </c>
      <c r="N23" s="17">
        <v>34.700000000000003</v>
      </c>
      <c r="O23" s="17">
        <v>42.1</v>
      </c>
    </row>
    <row r="24" spans="1:46" hidden="1" x14ac:dyDescent="0.25">
      <c r="E24" s="17">
        <v>18</v>
      </c>
      <c r="F24" s="17">
        <v>2.504</v>
      </c>
      <c r="G24" s="17">
        <v>2.8210000000000002</v>
      </c>
      <c r="M24" s="17">
        <v>19</v>
      </c>
      <c r="N24" s="17">
        <v>33.299999999999997</v>
      </c>
      <c r="O24" s="17">
        <v>40.4</v>
      </c>
    </row>
    <row r="25" spans="1:46" hidden="1" x14ac:dyDescent="0.25">
      <c r="E25" s="17">
        <v>19</v>
      </c>
      <c r="F25" s="17">
        <v>2.532</v>
      </c>
      <c r="G25" s="17">
        <v>2.8540000000000001</v>
      </c>
      <c r="M25" s="17">
        <v>20</v>
      </c>
      <c r="N25" s="17">
        <v>32</v>
      </c>
      <c r="O25" s="17">
        <v>38.799999999999997</v>
      </c>
      <c r="P25" s="20"/>
      <c r="Q25" s="20"/>
    </row>
    <row r="26" spans="1:46" hidden="1" x14ac:dyDescent="0.25">
      <c r="E26" s="17">
        <v>20</v>
      </c>
      <c r="F26" s="17">
        <v>2.5569999999999999</v>
      </c>
      <c r="G26" s="17">
        <v>2.8839999999999999</v>
      </c>
      <c r="H26" s="20"/>
      <c r="I26" s="20"/>
    </row>
    <row r="27" spans="1:46" hidden="1" x14ac:dyDescent="0.25">
      <c r="E27" s="2" t="s">
        <v>15</v>
      </c>
      <c r="F27" s="21" t="s">
        <v>14</v>
      </c>
      <c r="M27" s="1" t="s">
        <v>21</v>
      </c>
      <c r="N27" s="1" t="s">
        <v>22</v>
      </c>
    </row>
    <row r="28" spans="1:46" s="7" customFormat="1" hidden="1" x14ac:dyDescent="0.25">
      <c r="AA28" s="8"/>
      <c r="AB28" s="8"/>
    </row>
    <row r="29" spans="1:46" x14ac:dyDescent="0.25">
      <c r="A29" s="22" t="s">
        <v>54</v>
      </c>
    </row>
    <row r="30" spans="1:46" x14ac:dyDescent="0.25">
      <c r="C30" s="23" t="s">
        <v>59</v>
      </c>
      <c r="D30" s="24" t="s">
        <v>69</v>
      </c>
      <c r="Y30" s="2"/>
      <c r="Z30" s="2"/>
      <c r="AA30" s="1"/>
      <c r="AB30" s="1"/>
      <c r="AJ30" s="2"/>
      <c r="AK30" s="2"/>
      <c r="AL30" s="2"/>
    </row>
    <row r="31" spans="1:46" x14ac:dyDescent="0.25">
      <c r="AJ31" s="39" t="s">
        <v>30</v>
      </c>
      <c r="AK31" s="39" t="s">
        <v>30</v>
      </c>
      <c r="AL31" s="27" t="s">
        <v>30</v>
      </c>
    </row>
    <row r="32" spans="1:46" x14ac:dyDescent="0.25">
      <c r="C32" s="25" t="s">
        <v>59</v>
      </c>
      <c r="D32" s="24" t="s">
        <v>60</v>
      </c>
      <c r="I32" s="26" t="s">
        <v>59</v>
      </c>
      <c r="J32" s="24" t="s">
        <v>61</v>
      </c>
      <c r="O32" s="9" t="s">
        <v>51</v>
      </c>
      <c r="Z32" s="2"/>
      <c r="AH32" s="2"/>
      <c r="AI32" s="2"/>
      <c r="AJ32" s="61" t="s">
        <v>31</v>
      </c>
      <c r="AK32" s="61" t="s">
        <v>31</v>
      </c>
      <c r="AL32" s="30" t="s">
        <v>31</v>
      </c>
      <c r="AM32" s="2"/>
      <c r="AN32" s="2"/>
      <c r="AO32" s="2"/>
      <c r="AP32" s="2"/>
      <c r="AQ32" s="2"/>
      <c r="AR32" s="2"/>
      <c r="AS32" s="2"/>
      <c r="AT32" s="2"/>
    </row>
    <row r="33" spans="1:107" x14ac:dyDescent="0.25">
      <c r="X33" s="2"/>
      <c r="Y33" s="2"/>
      <c r="Z33" s="27" t="s">
        <v>2</v>
      </c>
      <c r="AC33" s="2"/>
      <c r="AD33" s="2"/>
      <c r="AE33" s="2"/>
      <c r="AF33" s="2"/>
      <c r="AG33" s="2"/>
      <c r="AH33" s="28" t="s">
        <v>28</v>
      </c>
      <c r="AI33" s="29" t="s">
        <v>29</v>
      </c>
      <c r="AJ33" s="61" t="s">
        <v>34</v>
      </c>
      <c r="AK33" s="61" t="s">
        <v>35</v>
      </c>
      <c r="AL33" s="30" t="s">
        <v>36</v>
      </c>
      <c r="AM33" s="2"/>
      <c r="AN33" s="2"/>
      <c r="AO33" s="2"/>
      <c r="AP33" s="2"/>
      <c r="AQ33" s="2"/>
      <c r="AR33" s="2"/>
      <c r="AS33" s="2"/>
      <c r="AT33" s="2"/>
      <c r="BB33" s="20"/>
      <c r="BC33" s="20"/>
      <c r="BD33" s="20"/>
    </row>
    <row r="34" spans="1:107" ht="18" x14ac:dyDescent="0.35">
      <c r="C34" s="31" t="s">
        <v>66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 t="s">
        <v>6</v>
      </c>
      <c r="X34" s="2"/>
      <c r="Y34" s="39" t="s">
        <v>0</v>
      </c>
      <c r="Z34" s="30" t="s">
        <v>3</v>
      </c>
      <c r="AA34" s="64" t="s">
        <v>13</v>
      </c>
      <c r="AB34" s="28" t="s">
        <v>27</v>
      </c>
      <c r="AC34" s="35" t="s">
        <v>4</v>
      </c>
      <c r="AD34" s="35" t="s">
        <v>5</v>
      </c>
      <c r="AE34" s="2"/>
      <c r="AF34" s="36" t="s">
        <v>64</v>
      </c>
      <c r="AG34" s="37"/>
      <c r="AH34" s="38" t="s">
        <v>24</v>
      </c>
      <c r="AI34" s="39" t="s">
        <v>24</v>
      </c>
      <c r="AJ34" s="61" t="s">
        <v>37</v>
      </c>
      <c r="AK34" s="61" t="s">
        <v>38</v>
      </c>
      <c r="AL34" s="61" t="s">
        <v>39</v>
      </c>
      <c r="AM34" s="27" t="s">
        <v>32</v>
      </c>
      <c r="AN34" s="42" t="s">
        <v>33</v>
      </c>
      <c r="AO34" s="40"/>
      <c r="AP34" s="41"/>
      <c r="AQ34" s="42" t="s">
        <v>58</v>
      </c>
      <c r="AR34" s="40"/>
      <c r="AS34" s="40"/>
      <c r="AT34" s="43"/>
      <c r="AU34" s="44" t="s">
        <v>55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37"/>
      <c r="BO34" s="44" t="s">
        <v>56</v>
      </c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37"/>
      <c r="CI34" s="44" t="s">
        <v>57</v>
      </c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6"/>
    </row>
    <row r="35" spans="1:107" ht="18" x14ac:dyDescent="0.35">
      <c r="B35" s="66" t="s">
        <v>40</v>
      </c>
      <c r="C35" s="66">
        <v>1</v>
      </c>
      <c r="D35" s="66">
        <f>C35+1</f>
        <v>2</v>
      </c>
      <c r="E35" s="66">
        <f t="shared" ref="E35:V35" si="0">D35+1</f>
        <v>3</v>
      </c>
      <c r="F35" s="66">
        <f t="shared" si="0"/>
        <v>4</v>
      </c>
      <c r="G35" s="66">
        <f t="shared" si="0"/>
        <v>5</v>
      </c>
      <c r="H35" s="66">
        <f t="shared" si="0"/>
        <v>6</v>
      </c>
      <c r="I35" s="66">
        <f t="shared" si="0"/>
        <v>7</v>
      </c>
      <c r="J35" s="66">
        <f t="shared" si="0"/>
        <v>8</v>
      </c>
      <c r="K35" s="66">
        <f t="shared" si="0"/>
        <v>9</v>
      </c>
      <c r="L35" s="66">
        <f t="shared" si="0"/>
        <v>10</v>
      </c>
      <c r="M35" s="66">
        <f t="shared" si="0"/>
        <v>11</v>
      </c>
      <c r="N35" s="66">
        <f t="shared" si="0"/>
        <v>12</v>
      </c>
      <c r="O35" s="66">
        <f t="shared" si="0"/>
        <v>13</v>
      </c>
      <c r="P35" s="66">
        <f t="shared" si="0"/>
        <v>14</v>
      </c>
      <c r="Q35" s="66">
        <f t="shared" si="0"/>
        <v>15</v>
      </c>
      <c r="R35" s="66">
        <f t="shared" si="0"/>
        <v>16</v>
      </c>
      <c r="S35" s="66">
        <f t="shared" si="0"/>
        <v>17</v>
      </c>
      <c r="T35" s="66">
        <f t="shared" si="0"/>
        <v>18</v>
      </c>
      <c r="U35" s="66">
        <f t="shared" si="0"/>
        <v>19</v>
      </c>
      <c r="V35" s="66">
        <f t="shared" si="0"/>
        <v>20</v>
      </c>
      <c r="W35" s="47" t="s">
        <v>18</v>
      </c>
      <c r="X35" s="48" t="s">
        <v>8</v>
      </c>
      <c r="Y35" s="63" t="s">
        <v>1</v>
      </c>
      <c r="Z35" s="59" t="s">
        <v>63</v>
      </c>
      <c r="AA35" s="46" t="s">
        <v>4</v>
      </c>
      <c r="AB35" s="35" t="s">
        <v>5</v>
      </c>
      <c r="AC35" s="50" t="s">
        <v>16</v>
      </c>
      <c r="AD35" s="35" t="s">
        <v>17</v>
      </c>
      <c r="AE35" s="60" t="s">
        <v>65</v>
      </c>
      <c r="AF35" s="35" t="s">
        <v>4</v>
      </c>
      <c r="AG35" s="51" t="s">
        <v>5</v>
      </c>
      <c r="AH35" s="49" t="s">
        <v>25</v>
      </c>
      <c r="AI35" s="52" t="s">
        <v>26</v>
      </c>
      <c r="AJ35" s="62" t="s">
        <v>62</v>
      </c>
      <c r="AK35" s="62" t="s">
        <v>62</v>
      </c>
      <c r="AL35" s="62" t="s">
        <v>62</v>
      </c>
      <c r="AM35" s="59" t="s">
        <v>62</v>
      </c>
      <c r="AN35" s="46" t="s">
        <v>34</v>
      </c>
      <c r="AO35" s="35" t="s">
        <v>35</v>
      </c>
      <c r="AP35" s="35" t="s">
        <v>36</v>
      </c>
      <c r="AQ35" s="35" t="s">
        <v>13</v>
      </c>
      <c r="AR35" s="35" t="s">
        <v>27</v>
      </c>
      <c r="AS35" s="35" t="s">
        <v>28</v>
      </c>
      <c r="AT35" s="51" t="s">
        <v>29</v>
      </c>
      <c r="AU35" s="46">
        <v>1</v>
      </c>
      <c r="AV35" s="35">
        <f>AU35+1</f>
        <v>2</v>
      </c>
      <c r="AW35" s="35">
        <f t="shared" ref="AW35:BN35" si="1">AV35+1</f>
        <v>3</v>
      </c>
      <c r="AX35" s="35">
        <f t="shared" si="1"/>
        <v>4</v>
      </c>
      <c r="AY35" s="35">
        <f t="shared" si="1"/>
        <v>5</v>
      </c>
      <c r="AZ35" s="35">
        <f t="shared" si="1"/>
        <v>6</v>
      </c>
      <c r="BA35" s="35">
        <f t="shared" si="1"/>
        <v>7</v>
      </c>
      <c r="BB35" s="35">
        <f t="shared" si="1"/>
        <v>8</v>
      </c>
      <c r="BC35" s="35">
        <f t="shared" si="1"/>
        <v>9</v>
      </c>
      <c r="BD35" s="35">
        <f t="shared" si="1"/>
        <v>10</v>
      </c>
      <c r="BE35" s="35">
        <f t="shared" si="1"/>
        <v>11</v>
      </c>
      <c r="BF35" s="35">
        <f t="shared" si="1"/>
        <v>12</v>
      </c>
      <c r="BG35" s="35">
        <f t="shared" si="1"/>
        <v>13</v>
      </c>
      <c r="BH35" s="35">
        <f t="shared" si="1"/>
        <v>14</v>
      </c>
      <c r="BI35" s="35">
        <f t="shared" si="1"/>
        <v>15</v>
      </c>
      <c r="BJ35" s="35">
        <f t="shared" si="1"/>
        <v>16</v>
      </c>
      <c r="BK35" s="35">
        <f t="shared" si="1"/>
        <v>17</v>
      </c>
      <c r="BL35" s="35">
        <f t="shared" si="1"/>
        <v>18</v>
      </c>
      <c r="BM35" s="35">
        <f t="shared" si="1"/>
        <v>19</v>
      </c>
      <c r="BN35" s="51">
        <f t="shared" si="1"/>
        <v>20</v>
      </c>
      <c r="BO35" s="46">
        <v>1</v>
      </c>
      <c r="BP35" s="35">
        <f>BO35+1</f>
        <v>2</v>
      </c>
      <c r="BQ35" s="35">
        <f t="shared" ref="BQ35:CH35" si="2">BP35+1</f>
        <v>3</v>
      </c>
      <c r="BR35" s="35">
        <f t="shared" si="2"/>
        <v>4</v>
      </c>
      <c r="BS35" s="35">
        <f t="shared" si="2"/>
        <v>5</v>
      </c>
      <c r="BT35" s="35">
        <f t="shared" si="2"/>
        <v>6</v>
      </c>
      <c r="BU35" s="35">
        <f t="shared" si="2"/>
        <v>7</v>
      </c>
      <c r="BV35" s="35">
        <f t="shared" si="2"/>
        <v>8</v>
      </c>
      <c r="BW35" s="35">
        <f t="shared" si="2"/>
        <v>9</v>
      </c>
      <c r="BX35" s="35">
        <f t="shared" si="2"/>
        <v>10</v>
      </c>
      <c r="BY35" s="35">
        <f t="shared" si="2"/>
        <v>11</v>
      </c>
      <c r="BZ35" s="35">
        <f t="shared" si="2"/>
        <v>12</v>
      </c>
      <c r="CA35" s="35">
        <f t="shared" si="2"/>
        <v>13</v>
      </c>
      <c r="CB35" s="35">
        <f t="shared" si="2"/>
        <v>14</v>
      </c>
      <c r="CC35" s="35">
        <f t="shared" si="2"/>
        <v>15</v>
      </c>
      <c r="CD35" s="35">
        <f t="shared" si="2"/>
        <v>16</v>
      </c>
      <c r="CE35" s="35">
        <f t="shared" si="2"/>
        <v>17</v>
      </c>
      <c r="CF35" s="35">
        <f t="shared" si="2"/>
        <v>18</v>
      </c>
      <c r="CG35" s="35">
        <f t="shared" si="2"/>
        <v>19</v>
      </c>
      <c r="CH35" s="51">
        <f t="shared" si="2"/>
        <v>20</v>
      </c>
      <c r="CI35" s="46">
        <v>1</v>
      </c>
      <c r="CJ35" s="35">
        <f>CI35+1</f>
        <v>2</v>
      </c>
      <c r="CK35" s="35">
        <f t="shared" ref="CK35:DB35" si="3">CJ35+1</f>
        <v>3</v>
      </c>
      <c r="CL35" s="35">
        <f t="shared" si="3"/>
        <v>4</v>
      </c>
      <c r="CM35" s="35">
        <f t="shared" si="3"/>
        <v>5</v>
      </c>
      <c r="CN35" s="35">
        <f t="shared" si="3"/>
        <v>6</v>
      </c>
      <c r="CO35" s="35">
        <f t="shared" si="3"/>
        <v>7</v>
      </c>
      <c r="CP35" s="35">
        <f t="shared" si="3"/>
        <v>8</v>
      </c>
      <c r="CQ35" s="35">
        <f t="shared" si="3"/>
        <v>9</v>
      </c>
      <c r="CR35" s="35">
        <f t="shared" si="3"/>
        <v>10</v>
      </c>
      <c r="CS35" s="35">
        <f t="shared" si="3"/>
        <v>11</v>
      </c>
      <c r="CT35" s="35">
        <f t="shared" si="3"/>
        <v>12</v>
      </c>
      <c r="CU35" s="35">
        <f t="shared" si="3"/>
        <v>13</v>
      </c>
      <c r="CV35" s="35">
        <f t="shared" si="3"/>
        <v>14</v>
      </c>
      <c r="CW35" s="35">
        <f t="shared" si="3"/>
        <v>15</v>
      </c>
      <c r="CX35" s="35">
        <f t="shared" si="3"/>
        <v>16</v>
      </c>
      <c r="CY35" s="35">
        <f t="shared" si="3"/>
        <v>17</v>
      </c>
      <c r="CZ35" s="35">
        <f t="shared" si="3"/>
        <v>18</v>
      </c>
      <c r="DA35" s="35">
        <f t="shared" si="3"/>
        <v>19</v>
      </c>
      <c r="DB35" s="35">
        <f t="shared" si="3"/>
        <v>20</v>
      </c>
    </row>
    <row r="36" spans="1:107" x14ac:dyDescent="0.25">
      <c r="B36" s="66" t="s">
        <v>41</v>
      </c>
      <c r="C36" s="58">
        <v>1E-4</v>
      </c>
      <c r="D36" s="58">
        <v>1E-4</v>
      </c>
      <c r="E36" s="58">
        <v>1E-4</v>
      </c>
      <c r="F36" s="58">
        <v>1E-4</v>
      </c>
      <c r="G36" s="58">
        <v>-2.0000000000000001E-4</v>
      </c>
      <c r="H36" s="58">
        <v>1.5E-3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67">
        <v>0.99</v>
      </c>
      <c r="X36" s="53">
        <f>COUNT(C36:V36)</f>
        <v>6</v>
      </c>
      <c r="Y36" s="65">
        <f>IF(X36=0,"-",AVERAGE(C36:V36))</f>
        <v>2.8333333333333335E-4</v>
      </c>
      <c r="Z36" s="54">
        <f>IF(X36&lt;2,"-",STDEV(C36:V36))</f>
        <v>6.080021929785013E-4</v>
      </c>
      <c r="AA36" s="54">
        <f>IF(X36&lt;2,"-",MAX(C36:V36))</f>
        <v>1.5E-3</v>
      </c>
      <c r="AB36" s="54">
        <f>IF(X36&lt;2,"-",MIN(C36:V36))</f>
        <v>-2.0000000000000001E-4</v>
      </c>
      <c r="AC36" s="54">
        <f>IF(X36&lt;2,"-",(AA36-Y36)/Z36)</f>
        <v>2.0010892735541295</v>
      </c>
      <c r="AD36" s="54">
        <f>IF(X36&lt;2,"-",(Y36-AB36)/Z36)</f>
        <v>0.79495327305575003</v>
      </c>
      <c r="AE36" s="54">
        <f>IF(X36&lt;3,"-",IF(VLOOKUP(X36,$E$9:$G$26,1)=X36,IF(W36=0.95,VLOOKUP(X36,$E$9:$G$26,2),IF(W36=0.99,VLOOKUP(X36,$E$9:$G$26,3),"ERROR"))))</f>
        <v>1.944</v>
      </c>
      <c r="AF36" s="54">
        <f>IF(X36&lt;3,"-",IF(AC36&lt;=AE36,"-",AA36))</f>
        <v>1.5E-3</v>
      </c>
      <c r="AG36" s="55" t="str">
        <f>IF(X36&lt;3,"-",IF(AD36&lt;=AE36,"-",AB36))</f>
        <v>-</v>
      </c>
      <c r="AH36" s="65">
        <f>IF(X36&lt;3,"-",LARGE(C36:V36,2))</f>
        <v>1E-4</v>
      </c>
      <c r="AI36" s="54">
        <f>IF(X36&lt;3,"-",SMALL(C36:V36,2))</f>
        <v>1E-4</v>
      </c>
      <c r="AJ36" s="12">
        <f>IF(X36&lt;4,"-",100*(1-(STDEV($AU36:$BN36)/STDEV(C36:V36))))</f>
        <v>99.999999999787676</v>
      </c>
      <c r="AK36" s="12" t="e">
        <f>IF(X36&lt;4,"-",100*(1-(STDEV($BO36:$CH36)/STDEV(C36:V36))))</f>
        <v>#DIV/0!</v>
      </c>
      <c r="AL36" s="12" t="e">
        <f>IF(X36&lt;4,"-",100*(1-(STDEV($CI36:$DB36)/STDEV(C36:V36))))</f>
        <v>#DIV/0!</v>
      </c>
      <c r="AM36" s="54">
        <f>IF(X36&lt;4,"-",IF(VLOOKUP(X36,$M$8:$O$25,1)=X36,IF(W36=0.95,VLOOKUP(X36,$M$8:$O$25,2),IF(W36=0.99,VLOOKUP(X36,$M$8:$O$25,3),"ERROR"))))</f>
        <v>88.4</v>
      </c>
      <c r="AN36" s="54" t="str">
        <f>IF(X36&lt;4,"-",IF(AJ36&lt;=AM36,"No","Yes"))</f>
        <v>Yes</v>
      </c>
      <c r="AO36" s="54" t="e">
        <f>IF(X36&lt;4,"-",IF(AK36&lt;=AM36,"No","Yes"))</f>
        <v>#DIV/0!</v>
      </c>
      <c r="AP36" s="54" t="e">
        <f>IF(X36&lt;4,"-",IF(AL36&lt;=AM36,"No","Yes"))</f>
        <v>#DIV/0!</v>
      </c>
      <c r="AQ36" s="54" t="e">
        <f>IF(X36&lt;4,"-",(IF(OR(AN36="Yes",AO36="Yes"),IF(AF36="-",AA36,"No"),"No")))</f>
        <v>#DIV/0!</v>
      </c>
      <c r="AR36" s="54" t="e">
        <f>IF(X36&lt;4,"-",(IF(OR(AN36="Yes",AP36="Yes"),IF(AG36="-",AB36,"No"),"No")))</f>
        <v>#DIV/0!</v>
      </c>
      <c r="AS36" s="54" t="e">
        <f>IF(X36&lt;4,"-",IF(AO36="Yes",AH36,"No"))</f>
        <v>#DIV/0!</v>
      </c>
      <c r="AT36" s="55" t="e">
        <f>IF(X36&lt;4,"-",IF(AP36="Yes",AI36,"No"))</f>
        <v>#DIV/0!</v>
      </c>
      <c r="AU36" s="65">
        <f>IF(C36="","-",IF(OR(C36=$AA36,C36=$AB36),"-",C36*1.00000000001))</f>
        <v>1.0000000000100001E-4</v>
      </c>
      <c r="AV36" s="54">
        <f>IF(D36="","-",IF(OR(D36=$AA36,D36=$AB36),"-",D36*1.00000000002))</f>
        <v>1.0000000000200001E-4</v>
      </c>
      <c r="AW36" s="54">
        <f>IF(E36="","-",IF(OR(E36=$AA36,E36=$AB36),"-",E36*1.00000000003))</f>
        <v>1.0000000000300001E-4</v>
      </c>
      <c r="AX36" s="54">
        <f>IF(F36="","-",IF(OR(F36=$AA36,F36=$AB36),"-",F36*1.00000000004))</f>
        <v>1.0000000000400001E-4</v>
      </c>
      <c r="AY36" s="54" t="str">
        <f>IF(G36="","-",IF(OR(G36=$AA36,G36=$AB36),"-",G36*1.00000000005))</f>
        <v>-</v>
      </c>
      <c r="AZ36" s="54" t="str">
        <f>IF(H36="","-",IF(OR(H36=$AA36,H36=$AB36),"-",H36*1.00000000006))</f>
        <v>-</v>
      </c>
      <c r="BA36" s="54" t="str">
        <f>IF(I36="","-",IF(OR(I36=$AA36,I36=$AB36),"-",I36*1.00000000007))</f>
        <v>-</v>
      </c>
      <c r="BB36" s="54" t="str">
        <f>IF(J36="","-",IF(OR(J36=$AA36,J36=$AB36),"-",J36*1.00000000008))</f>
        <v>-</v>
      </c>
      <c r="BC36" s="54" t="str">
        <f>IF(K36="","-",IF(OR(K36=$AA36,K36=$AB36),"-",K36*1.00000000009))</f>
        <v>-</v>
      </c>
      <c r="BD36" s="54" t="str">
        <f>IF(L36="","-",IF(OR(L36=$AA36,L36=$AB36),"-",L36*1.0000000001))</f>
        <v>-</v>
      </c>
      <c r="BE36" s="54" t="str">
        <f>IF(M36="","-",IF(OR(M36=$AA36,M36=$AB36),"-",M36*1.00000000011))</f>
        <v>-</v>
      </c>
      <c r="BF36" s="54" t="str">
        <f>IF(N36="","-",IF(OR(N36=$AA36,N36=$AB36),"-",N36*1.00000000012))</f>
        <v>-</v>
      </c>
      <c r="BG36" s="54" t="str">
        <f>IF(O36="","-",IF(OR(O36=$AA36,O36=$AB36),"-",O36*1.00000000013))</f>
        <v>-</v>
      </c>
      <c r="BH36" s="54" t="str">
        <f>IF(P36="","-",IF(OR(P36=$AA36,P36=$AB36),"-",P36*1.00000000014))</f>
        <v>-</v>
      </c>
      <c r="BI36" s="54" t="str">
        <f>IF(Q36="","-",IF(OR(Q36=$AA36,Q36=$AB36),"-",Q36*1.00000000015))</f>
        <v>-</v>
      </c>
      <c r="BJ36" s="54" t="str">
        <f>IF(R36="","-",IF(OR(R36=$AA36,R36=$AB36),"-",R36*1.00000000016))</f>
        <v>-</v>
      </c>
      <c r="BK36" s="54" t="str">
        <f>IF(S36="","-",IF(OR(S36=$AA36,S36=$AB36),"-",S36*1.00000000017))</f>
        <v>-</v>
      </c>
      <c r="BL36" s="54" t="str">
        <f>IF(T36="","-",IF(OR(T36=$AA36,T36=$AB36),"-",T36*1.00000000018))</f>
        <v>-</v>
      </c>
      <c r="BM36" s="54" t="str">
        <f>IF(U36="","-",IF(OR(U36=$AA36,U36=$AB36),"-",U36*1.00000000019))</f>
        <v>-</v>
      </c>
      <c r="BN36" s="55" t="str">
        <f>IF(V36="","-",IF(OR(V36=$AA36,V36=$AB36),"-",V36*1.0000000002))</f>
        <v>-</v>
      </c>
      <c r="BO36" s="65" t="str">
        <f>IF(C36="","-",IF(OR(C36=$AA36,C36=$AH36),"-",C36*1.00000000001))</f>
        <v>-</v>
      </c>
      <c r="BP36" s="54" t="str">
        <f>IF(D36="","-",IF(OR(D36=$AA36,D36=$AH36),"-",D36*1.00000000002))</f>
        <v>-</v>
      </c>
      <c r="BQ36" s="54" t="str">
        <f>IF(E36="","-",IF(OR(E36=$AA36,E36=$AH36),"-",E36*1.00000000003))</f>
        <v>-</v>
      </c>
      <c r="BR36" s="54" t="str">
        <f>IF(F36="","-",IF(OR(F36=$AA36,F36=$AH36),"-",F36*1.00000000004))</f>
        <v>-</v>
      </c>
      <c r="BS36" s="54">
        <f>IF(G36="","-",IF(OR(G36=$AA36,G36=$AH36),"-",G36*1.00000000005))</f>
        <v>-2.0000000001000001E-4</v>
      </c>
      <c r="BT36" s="54" t="str">
        <f>IF(H36="","-",IF(OR(H36=$AA36,H36=$AH36),"-",H36*1.00000000006))</f>
        <v>-</v>
      </c>
      <c r="BU36" s="54" t="str">
        <f>IF(I36="","-",IF(OR(I36=$AA36,I36=$AH36),"-",I36*1.00000000007))</f>
        <v>-</v>
      </c>
      <c r="BV36" s="54" t="str">
        <f>IF(J36="","-",IF(OR(J36=$AA36,J36=$AH36),"-",J36*1.00000000008))</f>
        <v>-</v>
      </c>
      <c r="BW36" s="54" t="str">
        <f>IF(K36="","-",IF(OR(K36=$AA36,K36=$AH36),"-",K36*1.00000000009))</f>
        <v>-</v>
      </c>
      <c r="BX36" s="54" t="str">
        <f>IF(L36="","-",IF(OR(L36=$AA36,L36=$AH36),"-",L36*1.0000000001))</f>
        <v>-</v>
      </c>
      <c r="BY36" s="54" t="str">
        <f>IF(M36="","-",IF(OR(M36=$AA36,M36=$AH36),"-",M36*1.00000000011))</f>
        <v>-</v>
      </c>
      <c r="BZ36" s="54" t="str">
        <f>IF(N36="","-",IF(OR(N36=$AA36,N36=$AH36),"-",N36*1.00000000012))</f>
        <v>-</v>
      </c>
      <c r="CA36" s="54" t="str">
        <f>IF(O36="","-",IF(OR(O36=$AA36,O36=$AH36),"-",O36*1.00000000013))</f>
        <v>-</v>
      </c>
      <c r="CB36" s="54" t="str">
        <f>IF(P36="","-",IF(OR(P36=$AA36,P36=$AH36),"-",P36*1.00000000014))</f>
        <v>-</v>
      </c>
      <c r="CC36" s="54" t="str">
        <f>IF(Q36="","-",IF(OR(Q36=$AA36,Q36=$AH36),"-",Q36*1.00000000015))</f>
        <v>-</v>
      </c>
      <c r="CD36" s="54" t="str">
        <f>IF(R36="","-",IF(OR(R36=$AA36,R36=$AH36),"-",R36*1.00000000016))</f>
        <v>-</v>
      </c>
      <c r="CE36" s="54" t="str">
        <f>IF(S36="","-",IF(OR(S36=$AA36,S36=$AH36),"-",S36*1.00000000017))</f>
        <v>-</v>
      </c>
      <c r="CF36" s="54" t="str">
        <f>IF(T36="","-",IF(OR(T36=$AA36,T36=$AH36),"-",T36*1.00000000018))</f>
        <v>-</v>
      </c>
      <c r="CG36" s="54" t="str">
        <f>IF(U36="","-",IF(OR(U36=$AA36,U36=$AH36),"-",U36*1.00000000019))</f>
        <v>-</v>
      </c>
      <c r="CH36" s="55" t="str">
        <f>IF(V36="","-",IF(OR(V36=$AA36,V36=$AH36),"-",V36*1.0000000002))</f>
        <v>-</v>
      </c>
      <c r="CI36" s="65" t="str">
        <f>IF(C36="","-",IF(OR(C36=$AB36,C36=$AI36),"-",C36*1.00000000001))</f>
        <v>-</v>
      </c>
      <c r="CJ36" s="54" t="str">
        <f>IF(D36="","-",IF(OR(D36=$AB36,D36=$AI36),"-",D36*1.00000000002))</f>
        <v>-</v>
      </c>
      <c r="CK36" s="54" t="str">
        <f>IF(E36="","-",IF(OR(E36=$AB36,E36=$AI36),"-",E36*1.00000000003))</f>
        <v>-</v>
      </c>
      <c r="CL36" s="54" t="str">
        <f>IF(F36="","-",IF(OR(F36=$AB36,F36=$AI36),"-",F36*1.00000000004))</f>
        <v>-</v>
      </c>
      <c r="CM36" s="54" t="str">
        <f>IF(G36="","-",IF(OR(G36=$AB36,G36=$AI36),"-",G36*1.00000000005))</f>
        <v>-</v>
      </c>
      <c r="CN36" s="54">
        <f>IF(H36="","-",IF(OR(H36=$AB36,H36=$AI36),"-",H36*1.00000000006))</f>
        <v>1.5000000000900001E-3</v>
      </c>
      <c r="CO36" s="54" t="str">
        <f>IF(I36="","-",IF(OR(I36=$AB36,I36=$AI36),"-",I36*1.00000000007))</f>
        <v>-</v>
      </c>
      <c r="CP36" s="54" t="str">
        <f>IF(J36="","-",IF(OR(J36=$AB36,J36=$AI36),"-",J36*1.00000000007))</f>
        <v>-</v>
      </c>
      <c r="CQ36" s="54" t="str">
        <f>IF(K36="","-",IF(OR(K36=$AB36,K36=$AI36),"-",K36*1.00000000009))</f>
        <v>-</v>
      </c>
      <c r="CR36" s="54" t="str">
        <f>IF(L36="","-",IF(OR(L36=$AB36,L36=$AI36),"-",L36*1.0000000001))</f>
        <v>-</v>
      </c>
      <c r="CS36" s="54" t="str">
        <f>IF(M36="","-",IF(OR(M36=$AB36,M36=$AI36),"-",M36*1.00000000011))</f>
        <v>-</v>
      </c>
      <c r="CT36" s="54" t="str">
        <f>IF(N36="","-",IF(OR(N36=$AB36,N36=$AI36),"-",N36*1.00000000012))</f>
        <v>-</v>
      </c>
      <c r="CU36" s="54" t="str">
        <f>IF(O36="","-",IF(OR(O36=$AB36,O36=$AI36),"-",O36*1.00000000013))</f>
        <v>-</v>
      </c>
      <c r="CV36" s="54" t="str">
        <f>IF(P36="","-",IF(OR(P36=$AB36,P36=$AI36),"-",P36*1.00000000014))</f>
        <v>-</v>
      </c>
      <c r="CW36" s="54" t="str">
        <f>IF(Q36="","-",IF(OR(Q36=$AB36,Q36=$AI36),"-",Q36*1.00000000015))</f>
        <v>-</v>
      </c>
      <c r="CX36" s="54" t="str">
        <f>IF(R36="","-",IF(OR(R36=$AB36,R36=$AI36),"-",R36*1.00000000016))</f>
        <v>-</v>
      </c>
      <c r="CY36" s="54" t="str">
        <f>IF(S36="","-",IF(OR(S36=$AB36,S36=$AI36),"-",S36*1.00000000017))</f>
        <v>-</v>
      </c>
      <c r="CZ36" s="54" t="str">
        <f>IF(T36="","-",IF(OR(T36=$AB36,T36=$AI36),"-",T36*1.00000000018))</f>
        <v>-</v>
      </c>
      <c r="DA36" s="54" t="str">
        <f>IF(U36="","-",IF(OR(U36=$AB36,U36=$AI36),"-",U36*1.00000000019))</f>
        <v>-</v>
      </c>
      <c r="DB36" s="54" t="str">
        <f>IF(V36="","-",IF(OR(V36=$AB36,V36=$AI36),"-",V36*1.0000000002))</f>
        <v>-</v>
      </c>
    </row>
    <row r="37" spans="1:107" x14ac:dyDescent="0.25">
      <c r="B37" s="66" t="s">
        <v>42</v>
      </c>
      <c r="C37" s="58">
        <v>8.9999999999999993E-3</v>
      </c>
      <c r="D37" s="58">
        <v>8.6E-3</v>
      </c>
      <c r="E37" s="58">
        <v>8.3999999999999995E-3</v>
      </c>
      <c r="F37" s="58">
        <v>8.8999999999999999E-3</v>
      </c>
      <c r="G37" s="58">
        <v>9.1000000000000004E-3</v>
      </c>
      <c r="H37" s="58">
        <v>8.9999999999999993E-3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7">
        <v>0.99</v>
      </c>
      <c r="X37" s="53">
        <f t="shared" ref="X37:X45" si="4">COUNT(C37:V37)</f>
        <v>6</v>
      </c>
      <c r="Y37" s="65">
        <f t="shared" ref="Y37:Y45" si="5">IF(X37=0,"-",AVERAGE(C37:V37))</f>
        <v>8.8333333333333337E-3</v>
      </c>
      <c r="Z37" s="54">
        <f t="shared" ref="Z37:Z45" si="6">IF(X37&lt;2,"-",STDEV(C37:V37))</f>
        <v>2.7325202042558942E-4</v>
      </c>
      <c r="AA37" s="54">
        <f t="shared" ref="AA37:AA45" si="7">IF(X37&lt;2,"-",MAX(C37:V37))</f>
        <v>9.1000000000000004E-3</v>
      </c>
      <c r="AB37" s="54">
        <f t="shared" ref="AB37:AB45" si="8">IF(X37&lt;2,"-",MIN(C37:V37))</f>
        <v>8.3999999999999995E-3</v>
      </c>
      <c r="AC37" s="54">
        <f t="shared" ref="AC37:AC45" si="9">IF(X37&lt;2,"-",(AA37-Y37)/Z37)</f>
        <v>0.9759000729485332</v>
      </c>
      <c r="AD37" s="54">
        <f t="shared" ref="AD37:AD45" si="10">IF(X37&lt;2,"-",(Y37-AB37)/Z37)</f>
        <v>1.5858376185413687</v>
      </c>
      <c r="AE37" s="54">
        <f t="shared" ref="AE37:AE45" si="11">IF(X37&lt;3,"-",IF(VLOOKUP(X37,$E$9:$G$26,1)=X37,IF(W37=0.95,VLOOKUP(X37,$E$9:$G$26,2),IF(W37=0.99,VLOOKUP(X37,$E$9:$G$26,3),"ERROR"))))</f>
        <v>1.944</v>
      </c>
      <c r="AF37" s="54" t="str">
        <f t="shared" ref="AF37:AF45" si="12">IF(X37&lt;3,"-",IF(AC37&lt;=AE37,"-",AA37))</f>
        <v>-</v>
      </c>
      <c r="AG37" s="55" t="str">
        <f t="shared" ref="AG37:AG45" si="13">IF(X37&lt;3,"-",IF(AD37&lt;=AE37,"-",AB37))</f>
        <v>-</v>
      </c>
      <c r="AH37" s="65">
        <f t="shared" ref="AH37:AH45" si="14">IF(X37&lt;3,"-",LARGE(C37:V37,2))</f>
        <v>8.9999999999999993E-3</v>
      </c>
      <c r="AI37" s="54">
        <f t="shared" ref="AI37:AI45" si="15">IF(X37&lt;3,"-",SMALL(C37:V37,2))</f>
        <v>8.6E-3</v>
      </c>
      <c r="AJ37" s="12">
        <f t="shared" ref="AJ37:AJ45" si="16">IF(X37&lt;4,"-",100*(1-(STDEV($AU37:$BN37)/STDEV(C37:V37))))</f>
        <v>30.724411612316082</v>
      </c>
      <c r="AK37" s="12">
        <f t="shared" ref="AK37:AK45" si="17">IF(X37&lt;4,"-",100*(1-(STDEV($BO37:$CH37)/STDEV(C37:V37))))</f>
        <v>7.9014502762703831</v>
      </c>
      <c r="AL37" s="12">
        <f t="shared" ref="AL37:AL45" si="18">IF(X37&lt;4,"-",100*(1-(STDEV($CI37:$DB37)/STDEV(C37:V37))))</f>
        <v>70.119284751849037</v>
      </c>
      <c r="AM37" s="54">
        <f t="shared" ref="AM37:AM45" si="19">IF(X37&lt;4,"-",IF(VLOOKUP(X37,$M$8:$O$25,1)=X37,IF(W37=0.95,VLOOKUP(X37,$M$8:$O$25,2),IF(W37=0.99,VLOOKUP(X37,$M$8:$O$25,3),"ERROR"))))</f>
        <v>88.4</v>
      </c>
      <c r="AN37" s="54" t="str">
        <f t="shared" ref="AN37:AN45" si="20">IF(X37&lt;4,"-",IF(AJ37&lt;=AM37,"No","Yes"))</f>
        <v>No</v>
      </c>
      <c r="AO37" s="54" t="str">
        <f t="shared" ref="AO37:AO45" si="21">IF(X37&lt;4,"-",IF(AK37&lt;=AM37,"No","Yes"))</f>
        <v>No</v>
      </c>
      <c r="AP37" s="54" t="str">
        <f t="shared" ref="AP37:AP45" si="22">IF(X37&lt;4,"-",IF(AL37&lt;=AM37,"No","Yes"))</f>
        <v>No</v>
      </c>
      <c r="AQ37" s="54" t="str">
        <f t="shared" ref="AQ37:AQ45" si="23">IF(X37&lt;4,"-",(IF(OR(AN37="Yes",AO37="Yes"),IF(AF37="-",AA37,"No"),"No")))</f>
        <v>No</v>
      </c>
      <c r="AR37" s="54" t="str">
        <f t="shared" ref="AR37:AR45" si="24">IF(X37&lt;4,"-",(IF(OR(AN37="Yes",AP37="Yes"),IF(AG37="-",AB37,"No"),"No")))</f>
        <v>No</v>
      </c>
      <c r="AS37" s="54" t="str">
        <f t="shared" ref="AS37:AS45" si="25">IF(X37&lt;4,"-",IF(AO37="Yes",AH37,"No"))</f>
        <v>No</v>
      </c>
      <c r="AT37" s="55" t="str">
        <f t="shared" ref="AT37:AT45" si="26">IF(X37&lt;4,"-",IF(AP37="Yes",AI37,"No"))</f>
        <v>No</v>
      </c>
      <c r="AU37" s="65">
        <f t="shared" ref="AU37:AU45" si="27">IF(C37="","-",IF(OR(C37=$AA37,C37=$AB37),"-",C37*1.00000000001))</f>
        <v>9.0000000000899985E-3</v>
      </c>
      <c r="AV37" s="54">
        <f t="shared" ref="AV37:AV45" si="28">IF(D37="","-",IF(OR(D37=$AA37,D37=$AB37),"-",D37*1.00000000002))</f>
        <v>8.6000000001719996E-3</v>
      </c>
      <c r="AW37" s="54" t="str">
        <f t="shared" ref="AW37:AW45" si="29">IF(E37="","-",IF(OR(E37=$AA37,E37=$AB37),"-",E37*1.00000000003))</f>
        <v>-</v>
      </c>
      <c r="AX37" s="54">
        <f t="shared" ref="AX37:AX45" si="30">IF(F37="","-",IF(OR(F37=$AA37,F37=$AB37),"-",F37*1.00000000004))</f>
        <v>8.9000000003559999E-3</v>
      </c>
      <c r="AY37" s="54" t="str">
        <f t="shared" ref="AY37:AY45" si="31">IF(G37="","-",IF(OR(G37=$AA37,G37=$AB37),"-",G37*1.00000000005))</f>
        <v>-</v>
      </c>
      <c r="AZ37" s="54">
        <f t="shared" ref="AZ37:AZ45" si="32">IF(H37="","-",IF(OR(H37=$AA37,H37=$AB37),"-",H37*1.00000000006))</f>
        <v>9.0000000005399997E-3</v>
      </c>
      <c r="BA37" s="54" t="str">
        <f t="shared" ref="BA37:BA45" si="33">IF(I37="","-",IF(OR(I37=$AA37,I37=$AB37),"-",I37*1.00000000007))</f>
        <v>-</v>
      </c>
      <c r="BB37" s="54" t="str">
        <f t="shared" ref="BB37:BB45" si="34">IF(J37="","-",IF(OR(J37=$AA37,J37=$AB37),"-",J37*1.00000000008))</f>
        <v>-</v>
      </c>
      <c r="BC37" s="54" t="str">
        <f t="shared" ref="BC37:BC45" si="35">IF(K37="","-",IF(OR(K37=$AA37,K37=$AB37),"-",K37*1.00000000009))</f>
        <v>-</v>
      </c>
      <c r="BD37" s="54" t="str">
        <f t="shared" ref="BD37:BD45" si="36">IF(L37="","-",IF(OR(L37=$AA37,L37=$AB37),"-",L37*1.0000000001))</f>
        <v>-</v>
      </c>
      <c r="BE37" s="54" t="str">
        <f t="shared" ref="BE37:BE45" si="37">IF(M37="","-",IF(OR(M37=$AA37,M37=$AB37),"-",M37*1.00000000011))</f>
        <v>-</v>
      </c>
      <c r="BF37" s="54" t="str">
        <f t="shared" ref="BF37:BF45" si="38">IF(N37="","-",IF(OR(N37=$AA37,N37=$AB37),"-",N37*1.00000000012))</f>
        <v>-</v>
      </c>
      <c r="BG37" s="54" t="str">
        <f t="shared" ref="BG37:BG45" si="39">IF(O37="","-",IF(OR(O37=$AA37,O37=$AB37),"-",O37*1.00000000013))</f>
        <v>-</v>
      </c>
      <c r="BH37" s="54" t="str">
        <f t="shared" ref="BH37:BH45" si="40">IF(P37="","-",IF(OR(P37=$AA37,P37=$AB37),"-",P37*1.00000000014))</f>
        <v>-</v>
      </c>
      <c r="BI37" s="54" t="str">
        <f t="shared" ref="BI37:BI45" si="41">IF(Q37="","-",IF(OR(Q37=$AA37,Q37=$AB37),"-",Q37*1.00000000015))</f>
        <v>-</v>
      </c>
      <c r="BJ37" s="54" t="str">
        <f t="shared" ref="BJ37:BJ45" si="42">IF(R37="","-",IF(OR(R37=$AA37,R37=$AB37),"-",R37*1.00000000016))</f>
        <v>-</v>
      </c>
      <c r="BK37" s="54" t="str">
        <f t="shared" ref="BK37:BK45" si="43">IF(S37="","-",IF(OR(S37=$AA37,S37=$AB37),"-",S37*1.00000000017))</f>
        <v>-</v>
      </c>
      <c r="BL37" s="54" t="str">
        <f t="shared" ref="BL37:BL45" si="44">IF(T37="","-",IF(OR(T37=$AA37,T37=$AB37),"-",T37*1.00000000018))</f>
        <v>-</v>
      </c>
      <c r="BM37" s="54" t="str">
        <f t="shared" ref="BM37:BM45" si="45">IF(U37="","-",IF(OR(U37=$AA37,U37=$AB37),"-",U37*1.00000000019))</f>
        <v>-</v>
      </c>
      <c r="BN37" s="55" t="str">
        <f t="shared" ref="BN37:BN45" si="46">IF(V37="","-",IF(OR(V37=$AA37,V37=$AB37),"-",V37*1.0000000002))</f>
        <v>-</v>
      </c>
      <c r="BO37" s="65" t="str">
        <f t="shared" ref="BO37:BO45" si="47">IF(C37="","-",IF(OR(C37=$AA37,C37=$AH37),"-",C37*1.00000000001))</f>
        <v>-</v>
      </c>
      <c r="BP37" s="54">
        <f t="shared" ref="BP37:BP45" si="48">IF(D37="","-",IF(OR(D37=$AA37,D37=$AH37),"-",D37*1.00000000002))</f>
        <v>8.6000000001719996E-3</v>
      </c>
      <c r="BQ37" s="54">
        <f t="shared" ref="BQ37:BQ45" si="49">IF(E37="","-",IF(OR(E37=$AA37,E37=$AH37),"-",E37*1.00000000003))</f>
        <v>8.4000000002519993E-3</v>
      </c>
      <c r="BR37" s="54">
        <f t="shared" ref="BR37:BR45" si="50">IF(F37="","-",IF(OR(F37=$AA37,F37=$AH37),"-",F37*1.00000000004))</f>
        <v>8.9000000003559999E-3</v>
      </c>
      <c r="BS37" s="54" t="str">
        <f t="shared" ref="BS37:BS45" si="51">IF(G37="","-",IF(OR(G37=$AA37,G37=$AH37),"-",G37*1.00000000005))</f>
        <v>-</v>
      </c>
      <c r="BT37" s="54" t="str">
        <f t="shared" ref="BT37:BT45" si="52">IF(H37="","-",IF(OR(H37=$AA37,H37=$AH37),"-",H37*1.00000000006))</f>
        <v>-</v>
      </c>
      <c r="BU37" s="54" t="str">
        <f t="shared" ref="BU37:BU45" si="53">IF(I37="","-",IF(OR(I37=$AA37,I37=$AH37),"-",I37*1.00000000007))</f>
        <v>-</v>
      </c>
      <c r="BV37" s="54" t="str">
        <f t="shared" ref="BV37:BV45" si="54">IF(J37="","-",IF(OR(J37=$AA37,J37=$AH37),"-",J37*1.00000000008))</f>
        <v>-</v>
      </c>
      <c r="BW37" s="54" t="str">
        <f t="shared" ref="BW37:BW45" si="55">IF(K37="","-",IF(OR(K37=$AA37,K37=$AH37),"-",K37*1.00000000009))</f>
        <v>-</v>
      </c>
      <c r="BX37" s="54" t="str">
        <f t="shared" ref="BX37:BX45" si="56">IF(L37="","-",IF(OR(L37=$AA37,L37=$AH37),"-",L37*1.0000000001))</f>
        <v>-</v>
      </c>
      <c r="BY37" s="54" t="str">
        <f t="shared" ref="BY37:BY45" si="57">IF(M37="","-",IF(OR(M37=$AA37,M37=$AH37),"-",M37*1.00000000011))</f>
        <v>-</v>
      </c>
      <c r="BZ37" s="54" t="str">
        <f t="shared" ref="BZ37:BZ45" si="58">IF(N37="","-",IF(OR(N37=$AA37,N37=$AH37),"-",N37*1.00000000012))</f>
        <v>-</v>
      </c>
      <c r="CA37" s="54" t="str">
        <f t="shared" ref="CA37:CA45" si="59">IF(O37="","-",IF(OR(O37=$AA37,O37=$AH37),"-",O37*1.00000000013))</f>
        <v>-</v>
      </c>
      <c r="CB37" s="54" t="str">
        <f t="shared" ref="CB37:CB45" si="60">IF(P37="","-",IF(OR(P37=$AA37,P37=$AH37),"-",P37*1.00000000014))</f>
        <v>-</v>
      </c>
      <c r="CC37" s="54" t="str">
        <f t="shared" ref="CC37:CC45" si="61">IF(Q37="","-",IF(OR(Q37=$AA37,Q37=$AH37),"-",Q37*1.00000000015))</f>
        <v>-</v>
      </c>
      <c r="CD37" s="54" t="str">
        <f t="shared" ref="CD37:CD45" si="62">IF(R37="","-",IF(OR(R37=$AA37,R37=$AH37),"-",R37*1.00000000016))</f>
        <v>-</v>
      </c>
      <c r="CE37" s="54" t="str">
        <f t="shared" ref="CE37:CE45" si="63">IF(S37="","-",IF(OR(S37=$AA37,S37=$AH37),"-",S37*1.00000000017))</f>
        <v>-</v>
      </c>
      <c r="CF37" s="54" t="str">
        <f t="shared" ref="CF37:CF45" si="64">IF(T37="","-",IF(OR(T37=$AA37,T37=$AH37),"-",T37*1.00000000018))</f>
        <v>-</v>
      </c>
      <c r="CG37" s="54" t="str">
        <f t="shared" ref="CG37:CG45" si="65">IF(U37="","-",IF(OR(U37=$AA37,U37=$AH37),"-",U37*1.00000000019))</f>
        <v>-</v>
      </c>
      <c r="CH37" s="55" t="str">
        <f t="shared" ref="CH37:CH45" si="66">IF(V37="","-",IF(OR(V37=$AA37,V37=$AH37),"-",V37*1.0000000002))</f>
        <v>-</v>
      </c>
      <c r="CI37" s="65">
        <f t="shared" ref="CI37:CI45" si="67">IF(C37="","-",IF(OR(C37=$AB37,C37=$AI37),"-",C37*1.00000000001))</f>
        <v>9.0000000000899985E-3</v>
      </c>
      <c r="CJ37" s="54" t="str">
        <f t="shared" ref="CJ37:CJ45" si="68">IF(D37="","-",IF(OR(D37=$AB37,D37=$AI37),"-",D37*1.00000000002))</f>
        <v>-</v>
      </c>
      <c r="CK37" s="54" t="str">
        <f t="shared" ref="CK37:CK45" si="69">IF(E37="","-",IF(OR(E37=$AB37,E37=$AI37),"-",E37*1.00000000003))</f>
        <v>-</v>
      </c>
      <c r="CL37" s="54">
        <f t="shared" ref="CL37:CL45" si="70">IF(F37="","-",IF(OR(F37=$AB37,F37=$AI37),"-",F37*1.00000000004))</f>
        <v>8.9000000003559999E-3</v>
      </c>
      <c r="CM37" s="54">
        <f t="shared" ref="CM37:CM45" si="71">IF(G37="","-",IF(OR(G37=$AB37,G37=$AI37),"-",G37*1.00000000005))</f>
        <v>9.1000000004550011E-3</v>
      </c>
      <c r="CN37" s="54">
        <f t="shared" ref="CN37:CN45" si="72">IF(H37="","-",IF(OR(H37=$AB37,H37=$AI37),"-",H37*1.00000000006))</f>
        <v>9.0000000005399997E-3</v>
      </c>
      <c r="CO37" s="54" t="str">
        <f t="shared" ref="CO37:CO45" si="73">IF(I37="","-",IF(OR(I37=$AB37,I37=$AI37),"-",I37*1.00000000007))</f>
        <v>-</v>
      </c>
      <c r="CP37" s="54" t="str">
        <f t="shared" ref="CP37:CP45" si="74">IF(J37="","-",IF(OR(J37=$AB37,J37=$AI37),"-",J37*1.00000000007))</f>
        <v>-</v>
      </c>
      <c r="CQ37" s="54" t="str">
        <f t="shared" ref="CQ37:CQ45" si="75">IF(K37="","-",IF(OR(K37=$AB37,K37=$AI37),"-",K37*1.00000000009))</f>
        <v>-</v>
      </c>
      <c r="CR37" s="54" t="str">
        <f t="shared" ref="CR37:CR45" si="76">IF(L37="","-",IF(OR(L37=$AB37,L37=$AI37),"-",L37*1.0000000001))</f>
        <v>-</v>
      </c>
      <c r="CS37" s="54" t="str">
        <f t="shared" ref="CS37:CS45" si="77">IF(M37="","-",IF(OR(M37=$AB37,M37=$AI37),"-",M37*1.00000000011))</f>
        <v>-</v>
      </c>
      <c r="CT37" s="54" t="str">
        <f t="shared" ref="CT37:CT45" si="78">IF(N37="","-",IF(OR(N37=$AB37,N37=$AI37),"-",N37*1.00000000012))</f>
        <v>-</v>
      </c>
      <c r="CU37" s="54" t="str">
        <f t="shared" ref="CU37:CU45" si="79">IF(O37="","-",IF(OR(O37=$AB37,O37=$AI37),"-",O37*1.00000000013))</f>
        <v>-</v>
      </c>
      <c r="CV37" s="54" t="str">
        <f t="shared" ref="CV37:CV45" si="80">IF(P37="","-",IF(OR(P37=$AB37,P37=$AI37),"-",P37*1.00000000014))</f>
        <v>-</v>
      </c>
      <c r="CW37" s="54" t="str">
        <f t="shared" ref="CW37:CW45" si="81">IF(Q37="","-",IF(OR(Q37=$AB37,Q37=$AI37),"-",Q37*1.00000000015))</f>
        <v>-</v>
      </c>
      <c r="CX37" s="54" t="str">
        <f t="shared" ref="CX37:CX45" si="82">IF(R37="","-",IF(OR(R37=$AB37,R37=$AI37),"-",R37*1.00000000016))</f>
        <v>-</v>
      </c>
      <c r="CY37" s="54" t="str">
        <f t="shared" ref="CY37:CY45" si="83">IF(S37="","-",IF(OR(S37=$AB37,S37=$AI37),"-",S37*1.00000000017))</f>
        <v>-</v>
      </c>
      <c r="CZ37" s="54" t="str">
        <f t="shared" ref="CZ37:CZ45" si="84">IF(T37="","-",IF(OR(T37=$AB37,T37=$AI37),"-",T37*1.00000000018))</f>
        <v>-</v>
      </c>
      <c r="DA37" s="54" t="str">
        <f t="shared" ref="DA37:DA45" si="85">IF(U37="","-",IF(OR(U37=$AB37,U37=$AI37),"-",U37*1.00000000019))</f>
        <v>-</v>
      </c>
      <c r="DB37" s="54" t="str">
        <f t="shared" ref="DB37:DB45" si="86">IF(V37="","-",IF(OR(V37=$AB37,V37=$AI37),"-",V37*1.0000000002))</f>
        <v>-</v>
      </c>
    </row>
    <row r="38" spans="1:107" x14ac:dyDescent="0.25">
      <c r="B38" s="66" t="s">
        <v>43</v>
      </c>
      <c r="C38" s="58">
        <v>1.72E-2</v>
      </c>
      <c r="D38" s="58">
        <v>1.6899999999999998E-2</v>
      </c>
      <c r="E38" s="58">
        <v>1.7399999999999999E-2</v>
      </c>
      <c r="F38" s="58">
        <v>1.7399999999999999E-2</v>
      </c>
      <c r="G38" s="58">
        <v>1.7399999999999999E-2</v>
      </c>
      <c r="H38" s="58">
        <v>1.7000000000000001E-2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67">
        <v>0.99</v>
      </c>
      <c r="X38" s="53">
        <f t="shared" si="4"/>
        <v>6</v>
      </c>
      <c r="Y38" s="65">
        <f t="shared" si="5"/>
        <v>1.7216666666666665E-2</v>
      </c>
      <c r="Z38" s="54">
        <f t="shared" si="6"/>
        <v>2.2286019533929001E-4</v>
      </c>
      <c r="AA38" s="54">
        <f t="shared" si="7"/>
        <v>1.7399999999999999E-2</v>
      </c>
      <c r="AB38" s="54">
        <f t="shared" si="8"/>
        <v>1.6899999999999998E-2</v>
      </c>
      <c r="AC38" s="54">
        <f t="shared" si="9"/>
        <v>0.8226383049436935</v>
      </c>
      <c r="AD38" s="54">
        <f t="shared" si="10"/>
        <v>1.4209207085391014</v>
      </c>
      <c r="AE38" s="54">
        <f t="shared" si="11"/>
        <v>1.944</v>
      </c>
      <c r="AF38" s="54" t="str">
        <f t="shared" si="12"/>
        <v>-</v>
      </c>
      <c r="AG38" s="55" t="str">
        <f t="shared" si="13"/>
        <v>-</v>
      </c>
      <c r="AH38" s="65">
        <f t="shared" si="14"/>
        <v>1.7399999999999999E-2</v>
      </c>
      <c r="AI38" s="54">
        <f t="shared" si="15"/>
        <v>1.7000000000000001E-2</v>
      </c>
      <c r="AJ38" s="12">
        <f t="shared" si="16"/>
        <v>36.542568572024145</v>
      </c>
      <c r="AK38" s="12">
        <f t="shared" si="17"/>
        <v>31.458140038122394</v>
      </c>
      <c r="AL38" s="12">
        <f t="shared" si="18"/>
        <v>55.128819612782486</v>
      </c>
      <c r="AM38" s="54">
        <f t="shared" si="19"/>
        <v>88.4</v>
      </c>
      <c r="AN38" s="54" t="str">
        <f t="shared" si="20"/>
        <v>No</v>
      </c>
      <c r="AO38" s="54" t="str">
        <f t="shared" si="21"/>
        <v>No</v>
      </c>
      <c r="AP38" s="54" t="str">
        <f t="shared" si="22"/>
        <v>No</v>
      </c>
      <c r="AQ38" s="54" t="str">
        <f t="shared" si="23"/>
        <v>No</v>
      </c>
      <c r="AR38" s="54" t="str">
        <f t="shared" si="24"/>
        <v>No</v>
      </c>
      <c r="AS38" s="54" t="str">
        <f t="shared" si="25"/>
        <v>No</v>
      </c>
      <c r="AT38" s="55" t="str">
        <f t="shared" si="26"/>
        <v>No</v>
      </c>
      <c r="AU38" s="65">
        <f t="shared" si="27"/>
        <v>1.7200000000172001E-2</v>
      </c>
      <c r="AV38" s="54" t="str">
        <f t="shared" si="28"/>
        <v>-</v>
      </c>
      <c r="AW38" s="54" t="str">
        <f t="shared" si="29"/>
        <v>-</v>
      </c>
      <c r="AX38" s="54" t="str">
        <f t="shared" si="30"/>
        <v>-</v>
      </c>
      <c r="AY38" s="54" t="str">
        <f t="shared" si="31"/>
        <v>-</v>
      </c>
      <c r="AZ38" s="54">
        <f t="shared" si="32"/>
        <v>1.7000000001020001E-2</v>
      </c>
      <c r="BA38" s="54" t="str">
        <f t="shared" si="33"/>
        <v>-</v>
      </c>
      <c r="BB38" s="54" t="str">
        <f t="shared" si="34"/>
        <v>-</v>
      </c>
      <c r="BC38" s="54" t="str">
        <f t="shared" si="35"/>
        <v>-</v>
      </c>
      <c r="BD38" s="54" t="str">
        <f t="shared" si="36"/>
        <v>-</v>
      </c>
      <c r="BE38" s="54" t="str">
        <f t="shared" si="37"/>
        <v>-</v>
      </c>
      <c r="BF38" s="54" t="str">
        <f t="shared" si="38"/>
        <v>-</v>
      </c>
      <c r="BG38" s="54" t="str">
        <f t="shared" si="39"/>
        <v>-</v>
      </c>
      <c r="BH38" s="54" t="str">
        <f t="shared" si="40"/>
        <v>-</v>
      </c>
      <c r="BI38" s="54" t="str">
        <f t="shared" si="41"/>
        <v>-</v>
      </c>
      <c r="BJ38" s="54" t="str">
        <f t="shared" si="42"/>
        <v>-</v>
      </c>
      <c r="BK38" s="54" t="str">
        <f t="shared" si="43"/>
        <v>-</v>
      </c>
      <c r="BL38" s="54" t="str">
        <f t="shared" si="44"/>
        <v>-</v>
      </c>
      <c r="BM38" s="54" t="str">
        <f t="shared" si="45"/>
        <v>-</v>
      </c>
      <c r="BN38" s="55" t="str">
        <f t="shared" si="46"/>
        <v>-</v>
      </c>
      <c r="BO38" s="65">
        <f t="shared" si="47"/>
        <v>1.7200000000172001E-2</v>
      </c>
      <c r="BP38" s="54">
        <f t="shared" si="48"/>
        <v>1.6900000000337999E-2</v>
      </c>
      <c r="BQ38" s="54" t="str">
        <f t="shared" si="49"/>
        <v>-</v>
      </c>
      <c r="BR38" s="54" t="str">
        <f t="shared" si="50"/>
        <v>-</v>
      </c>
      <c r="BS38" s="54" t="str">
        <f t="shared" si="51"/>
        <v>-</v>
      </c>
      <c r="BT38" s="54">
        <f t="shared" si="52"/>
        <v>1.7000000001020001E-2</v>
      </c>
      <c r="BU38" s="54" t="str">
        <f t="shared" si="53"/>
        <v>-</v>
      </c>
      <c r="BV38" s="54" t="str">
        <f t="shared" si="54"/>
        <v>-</v>
      </c>
      <c r="BW38" s="54" t="str">
        <f t="shared" si="55"/>
        <v>-</v>
      </c>
      <c r="BX38" s="54" t="str">
        <f t="shared" si="56"/>
        <v>-</v>
      </c>
      <c r="BY38" s="54" t="str">
        <f t="shared" si="57"/>
        <v>-</v>
      </c>
      <c r="BZ38" s="54" t="str">
        <f t="shared" si="58"/>
        <v>-</v>
      </c>
      <c r="CA38" s="54" t="str">
        <f t="shared" si="59"/>
        <v>-</v>
      </c>
      <c r="CB38" s="54" t="str">
        <f t="shared" si="60"/>
        <v>-</v>
      </c>
      <c r="CC38" s="54" t="str">
        <f t="shared" si="61"/>
        <v>-</v>
      </c>
      <c r="CD38" s="54" t="str">
        <f t="shared" si="62"/>
        <v>-</v>
      </c>
      <c r="CE38" s="54" t="str">
        <f t="shared" si="63"/>
        <v>-</v>
      </c>
      <c r="CF38" s="54" t="str">
        <f t="shared" si="64"/>
        <v>-</v>
      </c>
      <c r="CG38" s="54" t="str">
        <f t="shared" si="65"/>
        <v>-</v>
      </c>
      <c r="CH38" s="55" t="str">
        <f t="shared" si="66"/>
        <v>-</v>
      </c>
      <c r="CI38" s="65">
        <f t="shared" si="67"/>
        <v>1.7200000000172001E-2</v>
      </c>
      <c r="CJ38" s="54" t="str">
        <f t="shared" si="68"/>
        <v>-</v>
      </c>
      <c r="CK38" s="54">
        <f t="shared" si="69"/>
        <v>1.7400000000521998E-2</v>
      </c>
      <c r="CL38" s="54">
        <f t="shared" si="70"/>
        <v>1.7400000000695998E-2</v>
      </c>
      <c r="CM38" s="54">
        <f t="shared" si="71"/>
        <v>1.7400000000869997E-2</v>
      </c>
      <c r="CN38" s="54" t="str">
        <f t="shared" si="72"/>
        <v>-</v>
      </c>
      <c r="CO38" s="54" t="str">
        <f t="shared" si="73"/>
        <v>-</v>
      </c>
      <c r="CP38" s="54" t="str">
        <f t="shared" si="74"/>
        <v>-</v>
      </c>
      <c r="CQ38" s="54" t="str">
        <f t="shared" si="75"/>
        <v>-</v>
      </c>
      <c r="CR38" s="54" t="str">
        <f t="shared" si="76"/>
        <v>-</v>
      </c>
      <c r="CS38" s="54" t="str">
        <f t="shared" si="77"/>
        <v>-</v>
      </c>
      <c r="CT38" s="54" t="str">
        <f t="shared" si="78"/>
        <v>-</v>
      </c>
      <c r="CU38" s="54" t="str">
        <f t="shared" si="79"/>
        <v>-</v>
      </c>
      <c r="CV38" s="54" t="str">
        <f t="shared" si="80"/>
        <v>-</v>
      </c>
      <c r="CW38" s="54" t="str">
        <f t="shared" si="81"/>
        <v>-</v>
      </c>
      <c r="CX38" s="54" t="str">
        <f t="shared" si="82"/>
        <v>-</v>
      </c>
      <c r="CY38" s="54" t="str">
        <f t="shared" si="83"/>
        <v>-</v>
      </c>
      <c r="CZ38" s="54" t="str">
        <f t="shared" si="84"/>
        <v>-</v>
      </c>
      <c r="DA38" s="54" t="str">
        <f t="shared" si="85"/>
        <v>-</v>
      </c>
      <c r="DB38" s="54" t="str">
        <f t="shared" si="86"/>
        <v>-</v>
      </c>
    </row>
    <row r="39" spans="1:107" x14ac:dyDescent="0.25">
      <c r="B39" s="66" t="s">
        <v>44</v>
      </c>
      <c r="C39" s="58">
        <v>3.3099999999999997E-2</v>
      </c>
      <c r="D39" s="58">
        <v>4.2200000000000001E-2</v>
      </c>
      <c r="E39" s="58">
        <v>3.39E-2</v>
      </c>
      <c r="F39" s="58">
        <v>3.3700000000000001E-2</v>
      </c>
      <c r="G39" s="58">
        <v>3.3099999999999997E-2</v>
      </c>
      <c r="H39" s="58">
        <v>4.2999999999999997E-2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67">
        <v>0.99</v>
      </c>
      <c r="X39" s="53">
        <f t="shared" si="4"/>
        <v>6</v>
      </c>
      <c r="Y39" s="65">
        <f t="shared" si="5"/>
        <v>3.6499999999999998E-2</v>
      </c>
      <c r="Z39" s="54">
        <f t="shared" si="6"/>
        <v>4.7425731412388357E-3</v>
      </c>
      <c r="AA39" s="54">
        <f t="shared" si="7"/>
        <v>4.2999999999999997E-2</v>
      </c>
      <c r="AB39" s="54">
        <f t="shared" si="8"/>
        <v>3.3099999999999997E-2</v>
      </c>
      <c r="AC39" s="54">
        <f t="shared" si="9"/>
        <v>1.3705639968901133</v>
      </c>
      <c r="AD39" s="54">
        <f t="shared" si="10"/>
        <v>0.71691039837329029</v>
      </c>
      <c r="AE39" s="54">
        <f t="shared" si="11"/>
        <v>1.944</v>
      </c>
      <c r="AF39" s="54" t="str">
        <f t="shared" si="12"/>
        <v>-</v>
      </c>
      <c r="AG39" s="55" t="str">
        <f t="shared" si="13"/>
        <v>-</v>
      </c>
      <c r="AH39" s="65">
        <f t="shared" si="14"/>
        <v>4.2200000000000001E-2</v>
      </c>
      <c r="AI39" s="54">
        <f t="shared" si="15"/>
        <v>3.3099999999999997E-2</v>
      </c>
      <c r="AJ39" s="12">
        <f t="shared" si="16"/>
        <v>-2.2814617633510892</v>
      </c>
      <c r="AK39" s="12">
        <f t="shared" si="17"/>
        <v>91.306184420077372</v>
      </c>
      <c r="AL39" s="12">
        <f t="shared" si="18"/>
        <v>-7.364153586223976</v>
      </c>
      <c r="AM39" s="54">
        <f t="shared" si="19"/>
        <v>88.4</v>
      </c>
      <c r="AN39" s="54" t="str">
        <f t="shared" si="20"/>
        <v>No</v>
      </c>
      <c r="AO39" s="54" t="str">
        <f t="shared" si="21"/>
        <v>Yes</v>
      </c>
      <c r="AP39" s="54" t="str">
        <f t="shared" si="22"/>
        <v>No</v>
      </c>
      <c r="AQ39" s="54">
        <f t="shared" si="23"/>
        <v>4.2999999999999997E-2</v>
      </c>
      <c r="AR39" s="54" t="str">
        <f t="shared" si="24"/>
        <v>No</v>
      </c>
      <c r="AS39" s="54">
        <f t="shared" si="25"/>
        <v>4.2200000000000001E-2</v>
      </c>
      <c r="AT39" s="55" t="str">
        <f t="shared" si="26"/>
        <v>No</v>
      </c>
      <c r="AU39" s="65" t="str">
        <f t="shared" si="27"/>
        <v>-</v>
      </c>
      <c r="AV39" s="54">
        <f t="shared" si="28"/>
        <v>4.2200000000844E-2</v>
      </c>
      <c r="AW39" s="54">
        <f t="shared" si="29"/>
        <v>3.3900000001016999E-2</v>
      </c>
      <c r="AX39" s="54">
        <f t="shared" si="30"/>
        <v>3.3700000001347999E-2</v>
      </c>
      <c r="AY39" s="54" t="str">
        <f t="shared" si="31"/>
        <v>-</v>
      </c>
      <c r="AZ39" s="54" t="str">
        <f t="shared" si="32"/>
        <v>-</v>
      </c>
      <c r="BA39" s="54" t="str">
        <f t="shared" si="33"/>
        <v>-</v>
      </c>
      <c r="BB39" s="54" t="str">
        <f t="shared" si="34"/>
        <v>-</v>
      </c>
      <c r="BC39" s="54" t="str">
        <f t="shared" si="35"/>
        <v>-</v>
      </c>
      <c r="BD39" s="54" t="str">
        <f t="shared" si="36"/>
        <v>-</v>
      </c>
      <c r="BE39" s="54" t="str">
        <f t="shared" si="37"/>
        <v>-</v>
      </c>
      <c r="BF39" s="54" t="str">
        <f t="shared" si="38"/>
        <v>-</v>
      </c>
      <c r="BG39" s="54" t="str">
        <f t="shared" si="39"/>
        <v>-</v>
      </c>
      <c r="BH39" s="54" t="str">
        <f t="shared" si="40"/>
        <v>-</v>
      </c>
      <c r="BI39" s="54" t="str">
        <f t="shared" si="41"/>
        <v>-</v>
      </c>
      <c r="BJ39" s="54" t="str">
        <f t="shared" si="42"/>
        <v>-</v>
      </c>
      <c r="BK39" s="54" t="str">
        <f t="shared" si="43"/>
        <v>-</v>
      </c>
      <c r="BL39" s="54" t="str">
        <f t="shared" si="44"/>
        <v>-</v>
      </c>
      <c r="BM39" s="54" t="str">
        <f t="shared" si="45"/>
        <v>-</v>
      </c>
      <c r="BN39" s="55" t="str">
        <f t="shared" si="46"/>
        <v>-</v>
      </c>
      <c r="BO39" s="65">
        <f t="shared" si="47"/>
        <v>3.3100000000330997E-2</v>
      </c>
      <c r="BP39" s="54" t="str">
        <f t="shared" si="48"/>
        <v>-</v>
      </c>
      <c r="BQ39" s="54">
        <f t="shared" si="49"/>
        <v>3.3900000001016999E-2</v>
      </c>
      <c r="BR39" s="54">
        <f t="shared" si="50"/>
        <v>3.3700000001347999E-2</v>
      </c>
      <c r="BS39" s="54">
        <f t="shared" si="51"/>
        <v>3.3100000001655E-2</v>
      </c>
      <c r="BT39" s="54" t="str">
        <f t="shared" si="52"/>
        <v>-</v>
      </c>
      <c r="BU39" s="54" t="str">
        <f t="shared" si="53"/>
        <v>-</v>
      </c>
      <c r="BV39" s="54" t="str">
        <f t="shared" si="54"/>
        <v>-</v>
      </c>
      <c r="BW39" s="54" t="str">
        <f t="shared" si="55"/>
        <v>-</v>
      </c>
      <c r="BX39" s="54" t="str">
        <f t="shared" si="56"/>
        <v>-</v>
      </c>
      <c r="BY39" s="54" t="str">
        <f t="shared" si="57"/>
        <v>-</v>
      </c>
      <c r="BZ39" s="54" t="str">
        <f t="shared" si="58"/>
        <v>-</v>
      </c>
      <c r="CA39" s="54" t="str">
        <f t="shared" si="59"/>
        <v>-</v>
      </c>
      <c r="CB39" s="54" t="str">
        <f t="shared" si="60"/>
        <v>-</v>
      </c>
      <c r="CC39" s="54" t="str">
        <f t="shared" si="61"/>
        <v>-</v>
      </c>
      <c r="CD39" s="54" t="str">
        <f t="shared" si="62"/>
        <v>-</v>
      </c>
      <c r="CE39" s="54" t="str">
        <f t="shared" si="63"/>
        <v>-</v>
      </c>
      <c r="CF39" s="54" t="str">
        <f t="shared" si="64"/>
        <v>-</v>
      </c>
      <c r="CG39" s="54" t="str">
        <f t="shared" si="65"/>
        <v>-</v>
      </c>
      <c r="CH39" s="55" t="str">
        <f t="shared" si="66"/>
        <v>-</v>
      </c>
      <c r="CI39" s="65" t="str">
        <f t="shared" si="67"/>
        <v>-</v>
      </c>
      <c r="CJ39" s="54">
        <f t="shared" si="68"/>
        <v>4.2200000000844E-2</v>
      </c>
      <c r="CK39" s="54">
        <f t="shared" si="69"/>
        <v>3.3900000001016999E-2</v>
      </c>
      <c r="CL39" s="54">
        <f t="shared" si="70"/>
        <v>3.3700000001347999E-2</v>
      </c>
      <c r="CM39" s="54" t="str">
        <f t="shared" si="71"/>
        <v>-</v>
      </c>
      <c r="CN39" s="54">
        <f t="shared" si="72"/>
        <v>4.3000000002579995E-2</v>
      </c>
      <c r="CO39" s="54" t="str">
        <f t="shared" si="73"/>
        <v>-</v>
      </c>
      <c r="CP39" s="54" t="str">
        <f t="shared" si="74"/>
        <v>-</v>
      </c>
      <c r="CQ39" s="54" t="str">
        <f t="shared" si="75"/>
        <v>-</v>
      </c>
      <c r="CR39" s="54" t="str">
        <f t="shared" si="76"/>
        <v>-</v>
      </c>
      <c r="CS39" s="54" t="str">
        <f t="shared" si="77"/>
        <v>-</v>
      </c>
      <c r="CT39" s="54" t="str">
        <f t="shared" si="78"/>
        <v>-</v>
      </c>
      <c r="CU39" s="54" t="str">
        <f t="shared" si="79"/>
        <v>-</v>
      </c>
      <c r="CV39" s="54" t="str">
        <f t="shared" si="80"/>
        <v>-</v>
      </c>
      <c r="CW39" s="54" t="str">
        <f t="shared" si="81"/>
        <v>-</v>
      </c>
      <c r="CX39" s="54" t="str">
        <f t="shared" si="82"/>
        <v>-</v>
      </c>
      <c r="CY39" s="54" t="str">
        <f t="shared" si="83"/>
        <v>-</v>
      </c>
      <c r="CZ39" s="54" t="str">
        <f t="shared" si="84"/>
        <v>-</v>
      </c>
      <c r="DA39" s="54" t="str">
        <f t="shared" si="85"/>
        <v>-</v>
      </c>
      <c r="DB39" s="54" t="str">
        <f t="shared" si="86"/>
        <v>-</v>
      </c>
    </row>
    <row r="40" spans="1:107" x14ac:dyDescent="0.25">
      <c r="B40" s="66" t="s">
        <v>45</v>
      </c>
      <c r="C40" s="58">
        <v>0.05</v>
      </c>
      <c r="D40" s="58">
        <v>4.9200000000000001E-2</v>
      </c>
      <c r="E40" s="58">
        <v>4.9599999999999998E-2</v>
      </c>
      <c r="F40" s="58">
        <v>5.0099999999999999E-2</v>
      </c>
      <c r="G40" s="58">
        <v>4.9700000000000001E-2</v>
      </c>
      <c r="H40" s="58">
        <v>4.9299999999999997E-2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67">
        <v>0.99</v>
      </c>
      <c r="X40" s="53">
        <f t="shared" si="4"/>
        <v>6</v>
      </c>
      <c r="Y40" s="65">
        <f t="shared" si="5"/>
        <v>4.965E-2</v>
      </c>
      <c r="Z40" s="54">
        <f t="shared" si="6"/>
        <v>3.6193922141707796E-4</v>
      </c>
      <c r="AA40" s="54">
        <f t="shared" si="7"/>
        <v>5.0099999999999999E-2</v>
      </c>
      <c r="AB40" s="54">
        <f t="shared" si="8"/>
        <v>4.9200000000000001E-2</v>
      </c>
      <c r="AC40" s="54">
        <f t="shared" si="9"/>
        <v>1.2433026689899542</v>
      </c>
      <c r="AD40" s="54">
        <f t="shared" si="10"/>
        <v>1.2433026689899542</v>
      </c>
      <c r="AE40" s="54">
        <f t="shared" si="11"/>
        <v>1.944</v>
      </c>
      <c r="AF40" s="54" t="str">
        <f t="shared" si="12"/>
        <v>-</v>
      </c>
      <c r="AG40" s="55" t="str">
        <f t="shared" si="13"/>
        <v>-</v>
      </c>
      <c r="AH40" s="65">
        <f t="shared" si="14"/>
        <v>0.05</v>
      </c>
      <c r="AI40" s="54">
        <f t="shared" si="15"/>
        <v>4.9299999999999997E-2</v>
      </c>
      <c r="AJ40" s="12">
        <f t="shared" si="16"/>
        <v>20.242096855721449</v>
      </c>
      <c r="AK40" s="12">
        <f t="shared" si="17"/>
        <v>34.229947898588641</v>
      </c>
      <c r="AL40" s="12">
        <f t="shared" si="18"/>
        <v>34.229948023744342</v>
      </c>
      <c r="AM40" s="54">
        <f t="shared" si="19"/>
        <v>88.4</v>
      </c>
      <c r="AN40" s="54" t="str">
        <f t="shared" si="20"/>
        <v>No</v>
      </c>
      <c r="AO40" s="54" t="str">
        <f t="shared" si="21"/>
        <v>No</v>
      </c>
      <c r="AP40" s="54" t="str">
        <f t="shared" si="22"/>
        <v>No</v>
      </c>
      <c r="AQ40" s="54" t="str">
        <f t="shared" si="23"/>
        <v>No</v>
      </c>
      <c r="AR40" s="54" t="str">
        <f t="shared" si="24"/>
        <v>No</v>
      </c>
      <c r="AS40" s="54" t="str">
        <f t="shared" si="25"/>
        <v>No</v>
      </c>
      <c r="AT40" s="55" t="str">
        <f t="shared" si="26"/>
        <v>No</v>
      </c>
      <c r="AU40" s="65">
        <f t="shared" si="27"/>
        <v>5.0000000000500006E-2</v>
      </c>
      <c r="AV40" s="54" t="str">
        <f t="shared" si="28"/>
        <v>-</v>
      </c>
      <c r="AW40" s="54">
        <f t="shared" si="29"/>
        <v>4.9600000001487995E-2</v>
      </c>
      <c r="AX40" s="54" t="str">
        <f t="shared" si="30"/>
        <v>-</v>
      </c>
      <c r="AY40" s="54">
        <f t="shared" si="31"/>
        <v>4.9700000002484999E-2</v>
      </c>
      <c r="AZ40" s="54">
        <f t="shared" si="32"/>
        <v>4.9300000002957999E-2</v>
      </c>
      <c r="BA40" s="54" t="str">
        <f t="shared" si="33"/>
        <v>-</v>
      </c>
      <c r="BB40" s="54" t="str">
        <f t="shared" si="34"/>
        <v>-</v>
      </c>
      <c r="BC40" s="54" t="str">
        <f t="shared" si="35"/>
        <v>-</v>
      </c>
      <c r="BD40" s="54" t="str">
        <f t="shared" si="36"/>
        <v>-</v>
      </c>
      <c r="BE40" s="54" t="str">
        <f t="shared" si="37"/>
        <v>-</v>
      </c>
      <c r="BF40" s="54" t="str">
        <f t="shared" si="38"/>
        <v>-</v>
      </c>
      <c r="BG40" s="54" t="str">
        <f t="shared" si="39"/>
        <v>-</v>
      </c>
      <c r="BH40" s="54" t="str">
        <f t="shared" si="40"/>
        <v>-</v>
      </c>
      <c r="BI40" s="54" t="str">
        <f t="shared" si="41"/>
        <v>-</v>
      </c>
      <c r="BJ40" s="54" t="str">
        <f t="shared" si="42"/>
        <v>-</v>
      </c>
      <c r="BK40" s="54" t="str">
        <f t="shared" si="43"/>
        <v>-</v>
      </c>
      <c r="BL40" s="54" t="str">
        <f t="shared" si="44"/>
        <v>-</v>
      </c>
      <c r="BM40" s="54" t="str">
        <f t="shared" si="45"/>
        <v>-</v>
      </c>
      <c r="BN40" s="55" t="str">
        <f t="shared" si="46"/>
        <v>-</v>
      </c>
      <c r="BO40" s="65" t="str">
        <f t="shared" si="47"/>
        <v>-</v>
      </c>
      <c r="BP40" s="54">
        <f t="shared" si="48"/>
        <v>4.9200000000983998E-2</v>
      </c>
      <c r="BQ40" s="54">
        <f t="shared" si="49"/>
        <v>4.9600000001487995E-2</v>
      </c>
      <c r="BR40" s="54" t="str">
        <f t="shared" si="50"/>
        <v>-</v>
      </c>
      <c r="BS40" s="54">
        <f t="shared" si="51"/>
        <v>4.9700000002484999E-2</v>
      </c>
      <c r="BT40" s="54">
        <f t="shared" si="52"/>
        <v>4.9300000002957999E-2</v>
      </c>
      <c r="BU40" s="54" t="str">
        <f t="shared" si="53"/>
        <v>-</v>
      </c>
      <c r="BV40" s="54" t="str">
        <f t="shared" si="54"/>
        <v>-</v>
      </c>
      <c r="BW40" s="54" t="str">
        <f t="shared" si="55"/>
        <v>-</v>
      </c>
      <c r="BX40" s="54" t="str">
        <f t="shared" si="56"/>
        <v>-</v>
      </c>
      <c r="BY40" s="54" t="str">
        <f t="shared" si="57"/>
        <v>-</v>
      </c>
      <c r="BZ40" s="54" t="str">
        <f t="shared" si="58"/>
        <v>-</v>
      </c>
      <c r="CA40" s="54" t="str">
        <f t="shared" si="59"/>
        <v>-</v>
      </c>
      <c r="CB40" s="54" t="str">
        <f t="shared" si="60"/>
        <v>-</v>
      </c>
      <c r="CC40" s="54" t="str">
        <f t="shared" si="61"/>
        <v>-</v>
      </c>
      <c r="CD40" s="54" t="str">
        <f t="shared" si="62"/>
        <v>-</v>
      </c>
      <c r="CE40" s="54" t="str">
        <f t="shared" si="63"/>
        <v>-</v>
      </c>
      <c r="CF40" s="54" t="str">
        <f t="shared" si="64"/>
        <v>-</v>
      </c>
      <c r="CG40" s="54" t="str">
        <f t="shared" si="65"/>
        <v>-</v>
      </c>
      <c r="CH40" s="55" t="str">
        <f t="shared" si="66"/>
        <v>-</v>
      </c>
      <c r="CI40" s="65">
        <f t="shared" si="67"/>
        <v>5.0000000000500006E-2</v>
      </c>
      <c r="CJ40" s="54" t="str">
        <f t="shared" si="68"/>
        <v>-</v>
      </c>
      <c r="CK40" s="54">
        <f t="shared" si="69"/>
        <v>4.9600000001487995E-2</v>
      </c>
      <c r="CL40" s="54">
        <f t="shared" si="70"/>
        <v>5.0100000002004E-2</v>
      </c>
      <c r="CM40" s="54">
        <f t="shared" si="71"/>
        <v>4.9700000002484999E-2</v>
      </c>
      <c r="CN40" s="54" t="str">
        <f t="shared" si="72"/>
        <v>-</v>
      </c>
      <c r="CO40" s="54" t="str">
        <f t="shared" si="73"/>
        <v>-</v>
      </c>
      <c r="CP40" s="54" t="str">
        <f t="shared" si="74"/>
        <v>-</v>
      </c>
      <c r="CQ40" s="54" t="str">
        <f t="shared" si="75"/>
        <v>-</v>
      </c>
      <c r="CR40" s="54" t="str">
        <f t="shared" si="76"/>
        <v>-</v>
      </c>
      <c r="CS40" s="54" t="str">
        <f t="shared" si="77"/>
        <v>-</v>
      </c>
      <c r="CT40" s="54" t="str">
        <f t="shared" si="78"/>
        <v>-</v>
      </c>
      <c r="CU40" s="54" t="str">
        <f t="shared" si="79"/>
        <v>-</v>
      </c>
      <c r="CV40" s="54" t="str">
        <f t="shared" si="80"/>
        <v>-</v>
      </c>
      <c r="CW40" s="54" t="str">
        <f t="shared" si="81"/>
        <v>-</v>
      </c>
      <c r="CX40" s="54" t="str">
        <f t="shared" si="82"/>
        <v>-</v>
      </c>
      <c r="CY40" s="54" t="str">
        <f t="shared" si="83"/>
        <v>-</v>
      </c>
      <c r="CZ40" s="54" t="str">
        <f t="shared" si="84"/>
        <v>-</v>
      </c>
      <c r="DA40" s="54" t="str">
        <f t="shared" si="85"/>
        <v>-</v>
      </c>
      <c r="DB40" s="54" t="str">
        <f t="shared" si="86"/>
        <v>-</v>
      </c>
    </row>
    <row r="41" spans="1:107" x14ac:dyDescent="0.25">
      <c r="B41" s="66" t="s">
        <v>46</v>
      </c>
      <c r="C41" s="58">
        <v>6.6100000000000006E-2</v>
      </c>
      <c r="D41" s="58">
        <v>6.5299999999999997E-2</v>
      </c>
      <c r="E41" s="58">
        <v>5.7000000000000002E-2</v>
      </c>
      <c r="F41" s="58">
        <v>6.6600000000000006E-2</v>
      </c>
      <c r="G41" s="58">
        <v>6.5500000000000003E-2</v>
      </c>
      <c r="H41" s="58">
        <v>7.6999999999999999E-2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67">
        <v>0.99</v>
      </c>
      <c r="X41" s="53">
        <f t="shared" si="4"/>
        <v>6</v>
      </c>
      <c r="Y41" s="65">
        <f t="shared" si="5"/>
        <v>6.6250000000000003E-2</v>
      </c>
      <c r="Z41" s="54">
        <f t="shared" si="6"/>
        <v>6.3676526287164874E-3</v>
      </c>
      <c r="AA41" s="54">
        <f t="shared" si="7"/>
        <v>7.6999999999999999E-2</v>
      </c>
      <c r="AB41" s="54">
        <f t="shared" si="8"/>
        <v>5.7000000000000002E-2</v>
      </c>
      <c r="AC41" s="54">
        <f t="shared" si="9"/>
        <v>1.6882202322909765</v>
      </c>
      <c r="AD41" s="54">
        <f t="shared" si="10"/>
        <v>1.4526546184829341</v>
      </c>
      <c r="AE41" s="54">
        <f t="shared" si="11"/>
        <v>1.944</v>
      </c>
      <c r="AF41" s="54" t="str">
        <f t="shared" si="12"/>
        <v>-</v>
      </c>
      <c r="AG41" s="55" t="str">
        <f t="shared" si="13"/>
        <v>-</v>
      </c>
      <c r="AH41" s="65">
        <f t="shared" si="14"/>
        <v>6.6600000000000006E-2</v>
      </c>
      <c r="AI41" s="54">
        <f t="shared" si="15"/>
        <v>6.5299999999999997E-2</v>
      </c>
      <c r="AJ41" s="12">
        <f t="shared" si="16"/>
        <v>90.720234003238346</v>
      </c>
      <c r="AK41" s="12">
        <f t="shared" si="17"/>
        <v>31.999575899350539</v>
      </c>
      <c r="AL41" s="12">
        <f t="shared" si="18"/>
        <v>13.85944337020657</v>
      </c>
      <c r="AM41" s="54">
        <f t="shared" si="19"/>
        <v>88.4</v>
      </c>
      <c r="AN41" s="54" t="str">
        <f t="shared" si="20"/>
        <v>Yes</v>
      </c>
      <c r="AO41" s="54" t="str">
        <f t="shared" si="21"/>
        <v>No</v>
      </c>
      <c r="AP41" s="54" t="str">
        <f t="shared" si="22"/>
        <v>No</v>
      </c>
      <c r="AQ41" s="54">
        <f t="shared" si="23"/>
        <v>7.6999999999999999E-2</v>
      </c>
      <c r="AR41" s="54">
        <f t="shared" si="24"/>
        <v>5.7000000000000002E-2</v>
      </c>
      <c r="AS41" s="54" t="str">
        <f t="shared" si="25"/>
        <v>No</v>
      </c>
      <c r="AT41" s="55" t="str">
        <f t="shared" si="26"/>
        <v>No</v>
      </c>
      <c r="AU41" s="65">
        <f t="shared" si="27"/>
        <v>6.6100000000661005E-2</v>
      </c>
      <c r="AV41" s="54">
        <f t="shared" si="28"/>
        <v>6.5300000001305994E-2</v>
      </c>
      <c r="AW41" s="54" t="str">
        <f t="shared" si="29"/>
        <v>-</v>
      </c>
      <c r="AX41" s="54">
        <f t="shared" si="30"/>
        <v>6.6600000002664E-2</v>
      </c>
      <c r="AY41" s="54">
        <f t="shared" si="31"/>
        <v>6.5500000003275008E-2</v>
      </c>
      <c r="AZ41" s="54" t="str">
        <f t="shared" si="32"/>
        <v>-</v>
      </c>
      <c r="BA41" s="54" t="str">
        <f t="shared" si="33"/>
        <v>-</v>
      </c>
      <c r="BB41" s="54" t="str">
        <f t="shared" si="34"/>
        <v>-</v>
      </c>
      <c r="BC41" s="54" t="str">
        <f t="shared" si="35"/>
        <v>-</v>
      </c>
      <c r="BD41" s="54" t="str">
        <f t="shared" si="36"/>
        <v>-</v>
      </c>
      <c r="BE41" s="54" t="str">
        <f t="shared" si="37"/>
        <v>-</v>
      </c>
      <c r="BF41" s="54" t="str">
        <f t="shared" si="38"/>
        <v>-</v>
      </c>
      <c r="BG41" s="54" t="str">
        <f t="shared" si="39"/>
        <v>-</v>
      </c>
      <c r="BH41" s="54" t="str">
        <f t="shared" si="40"/>
        <v>-</v>
      </c>
      <c r="BI41" s="54" t="str">
        <f t="shared" si="41"/>
        <v>-</v>
      </c>
      <c r="BJ41" s="54" t="str">
        <f t="shared" si="42"/>
        <v>-</v>
      </c>
      <c r="BK41" s="54" t="str">
        <f t="shared" si="43"/>
        <v>-</v>
      </c>
      <c r="BL41" s="54" t="str">
        <f t="shared" si="44"/>
        <v>-</v>
      </c>
      <c r="BM41" s="54" t="str">
        <f t="shared" si="45"/>
        <v>-</v>
      </c>
      <c r="BN41" s="55" t="str">
        <f t="shared" si="46"/>
        <v>-</v>
      </c>
      <c r="BO41" s="65">
        <f t="shared" si="47"/>
        <v>6.6100000000661005E-2</v>
      </c>
      <c r="BP41" s="54">
        <f t="shared" si="48"/>
        <v>6.5300000001305994E-2</v>
      </c>
      <c r="BQ41" s="54">
        <f t="shared" si="49"/>
        <v>5.7000000001710002E-2</v>
      </c>
      <c r="BR41" s="54" t="str">
        <f t="shared" si="50"/>
        <v>-</v>
      </c>
      <c r="BS41" s="54">
        <f t="shared" si="51"/>
        <v>6.5500000003275008E-2</v>
      </c>
      <c r="BT41" s="54" t="str">
        <f t="shared" si="52"/>
        <v>-</v>
      </c>
      <c r="BU41" s="54" t="str">
        <f t="shared" si="53"/>
        <v>-</v>
      </c>
      <c r="BV41" s="54" t="str">
        <f t="shared" si="54"/>
        <v>-</v>
      </c>
      <c r="BW41" s="54" t="str">
        <f t="shared" si="55"/>
        <v>-</v>
      </c>
      <c r="BX41" s="54" t="str">
        <f t="shared" si="56"/>
        <v>-</v>
      </c>
      <c r="BY41" s="54" t="str">
        <f t="shared" si="57"/>
        <v>-</v>
      </c>
      <c r="BZ41" s="54" t="str">
        <f t="shared" si="58"/>
        <v>-</v>
      </c>
      <c r="CA41" s="54" t="str">
        <f t="shared" si="59"/>
        <v>-</v>
      </c>
      <c r="CB41" s="54" t="str">
        <f t="shared" si="60"/>
        <v>-</v>
      </c>
      <c r="CC41" s="54" t="str">
        <f t="shared" si="61"/>
        <v>-</v>
      </c>
      <c r="CD41" s="54" t="str">
        <f t="shared" si="62"/>
        <v>-</v>
      </c>
      <c r="CE41" s="54" t="str">
        <f t="shared" si="63"/>
        <v>-</v>
      </c>
      <c r="CF41" s="54" t="str">
        <f t="shared" si="64"/>
        <v>-</v>
      </c>
      <c r="CG41" s="54" t="str">
        <f t="shared" si="65"/>
        <v>-</v>
      </c>
      <c r="CH41" s="55" t="str">
        <f t="shared" si="66"/>
        <v>-</v>
      </c>
      <c r="CI41" s="65">
        <f t="shared" si="67"/>
        <v>6.6100000000661005E-2</v>
      </c>
      <c r="CJ41" s="54" t="str">
        <f t="shared" si="68"/>
        <v>-</v>
      </c>
      <c r="CK41" s="54" t="str">
        <f t="shared" si="69"/>
        <v>-</v>
      </c>
      <c r="CL41" s="54">
        <f t="shared" si="70"/>
        <v>6.6600000002664E-2</v>
      </c>
      <c r="CM41" s="54">
        <f t="shared" si="71"/>
        <v>6.5500000003275008E-2</v>
      </c>
      <c r="CN41" s="54">
        <f t="shared" si="72"/>
        <v>7.7000000004619998E-2</v>
      </c>
      <c r="CO41" s="54" t="str">
        <f t="shared" si="73"/>
        <v>-</v>
      </c>
      <c r="CP41" s="54" t="str">
        <f t="shared" si="74"/>
        <v>-</v>
      </c>
      <c r="CQ41" s="54" t="str">
        <f t="shared" si="75"/>
        <v>-</v>
      </c>
      <c r="CR41" s="54" t="str">
        <f t="shared" si="76"/>
        <v>-</v>
      </c>
      <c r="CS41" s="54" t="str">
        <f t="shared" si="77"/>
        <v>-</v>
      </c>
      <c r="CT41" s="54" t="str">
        <f t="shared" si="78"/>
        <v>-</v>
      </c>
      <c r="CU41" s="54" t="str">
        <f t="shared" si="79"/>
        <v>-</v>
      </c>
      <c r="CV41" s="54" t="str">
        <f t="shared" si="80"/>
        <v>-</v>
      </c>
      <c r="CW41" s="54" t="str">
        <f t="shared" si="81"/>
        <v>-</v>
      </c>
      <c r="CX41" s="54" t="str">
        <f t="shared" si="82"/>
        <v>-</v>
      </c>
      <c r="CY41" s="54" t="str">
        <f t="shared" si="83"/>
        <v>-</v>
      </c>
      <c r="CZ41" s="54" t="str">
        <f t="shared" si="84"/>
        <v>-</v>
      </c>
      <c r="DA41" s="54" t="str">
        <f t="shared" si="85"/>
        <v>-</v>
      </c>
      <c r="DB41" s="54" t="str">
        <f t="shared" si="86"/>
        <v>-</v>
      </c>
    </row>
    <row r="42" spans="1:107" x14ac:dyDescent="0.25">
      <c r="B42" s="66" t="s">
        <v>47</v>
      </c>
      <c r="C42" s="58">
        <v>8.2000000000000003E-2</v>
      </c>
      <c r="D42" s="58">
        <v>8.2799999999999999E-2</v>
      </c>
      <c r="E42" s="58">
        <v>8.14E-2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67">
        <v>0.99</v>
      </c>
      <c r="X42" s="53">
        <f t="shared" si="4"/>
        <v>3</v>
      </c>
      <c r="Y42" s="65">
        <f t="shared" si="5"/>
        <v>8.2066666666666663E-2</v>
      </c>
      <c r="Z42" s="54">
        <f t="shared" si="6"/>
        <v>7.0237691685684836E-4</v>
      </c>
      <c r="AA42" s="54">
        <f t="shared" si="7"/>
        <v>8.2799999999999999E-2</v>
      </c>
      <c r="AB42" s="54">
        <f t="shared" si="8"/>
        <v>8.14E-2</v>
      </c>
      <c r="AC42" s="54">
        <f t="shared" si="9"/>
        <v>1.0440737953277537</v>
      </c>
      <c r="AD42" s="54">
        <f t="shared" si="10"/>
        <v>0.94915799575249449</v>
      </c>
      <c r="AE42" s="54">
        <f t="shared" si="11"/>
        <v>1.155</v>
      </c>
      <c r="AF42" s="54" t="str">
        <f t="shared" si="12"/>
        <v>-</v>
      </c>
      <c r="AG42" s="55" t="str">
        <f t="shared" si="13"/>
        <v>-</v>
      </c>
      <c r="AH42" s="65">
        <f t="shared" si="14"/>
        <v>8.2000000000000003E-2</v>
      </c>
      <c r="AI42" s="54">
        <f t="shared" si="15"/>
        <v>8.2000000000000003E-2</v>
      </c>
      <c r="AJ42" s="12" t="str">
        <f t="shared" si="16"/>
        <v>-</v>
      </c>
      <c r="AK42" s="12" t="str">
        <f t="shared" si="17"/>
        <v>-</v>
      </c>
      <c r="AL42" s="12" t="str">
        <f t="shared" si="18"/>
        <v>-</v>
      </c>
      <c r="AM42" s="54" t="str">
        <f t="shared" si="19"/>
        <v>-</v>
      </c>
      <c r="AN42" s="54" t="str">
        <f t="shared" si="20"/>
        <v>-</v>
      </c>
      <c r="AO42" s="54" t="str">
        <f t="shared" si="21"/>
        <v>-</v>
      </c>
      <c r="AP42" s="54" t="str">
        <f t="shared" si="22"/>
        <v>-</v>
      </c>
      <c r="AQ42" s="54" t="str">
        <f t="shared" si="23"/>
        <v>-</v>
      </c>
      <c r="AR42" s="54" t="str">
        <f t="shared" si="24"/>
        <v>-</v>
      </c>
      <c r="AS42" s="54" t="str">
        <f t="shared" si="25"/>
        <v>-</v>
      </c>
      <c r="AT42" s="55" t="str">
        <f t="shared" si="26"/>
        <v>-</v>
      </c>
      <c r="AU42" s="65">
        <f t="shared" si="27"/>
        <v>8.200000000082E-2</v>
      </c>
      <c r="AV42" s="54" t="str">
        <f t="shared" si="28"/>
        <v>-</v>
      </c>
      <c r="AW42" s="54" t="str">
        <f t="shared" si="29"/>
        <v>-</v>
      </c>
      <c r="AX42" s="54" t="str">
        <f t="shared" si="30"/>
        <v>-</v>
      </c>
      <c r="AY42" s="54" t="str">
        <f t="shared" si="31"/>
        <v>-</v>
      </c>
      <c r="AZ42" s="54" t="str">
        <f t="shared" si="32"/>
        <v>-</v>
      </c>
      <c r="BA42" s="54" t="str">
        <f t="shared" si="33"/>
        <v>-</v>
      </c>
      <c r="BB42" s="54" t="str">
        <f t="shared" si="34"/>
        <v>-</v>
      </c>
      <c r="BC42" s="54" t="str">
        <f t="shared" si="35"/>
        <v>-</v>
      </c>
      <c r="BD42" s="54" t="str">
        <f t="shared" si="36"/>
        <v>-</v>
      </c>
      <c r="BE42" s="54" t="str">
        <f t="shared" si="37"/>
        <v>-</v>
      </c>
      <c r="BF42" s="54" t="str">
        <f t="shared" si="38"/>
        <v>-</v>
      </c>
      <c r="BG42" s="54" t="str">
        <f t="shared" si="39"/>
        <v>-</v>
      </c>
      <c r="BH42" s="54" t="str">
        <f t="shared" si="40"/>
        <v>-</v>
      </c>
      <c r="BI42" s="54" t="str">
        <f t="shared" si="41"/>
        <v>-</v>
      </c>
      <c r="BJ42" s="54" t="str">
        <f t="shared" si="42"/>
        <v>-</v>
      </c>
      <c r="BK42" s="54" t="str">
        <f t="shared" si="43"/>
        <v>-</v>
      </c>
      <c r="BL42" s="54" t="str">
        <f t="shared" si="44"/>
        <v>-</v>
      </c>
      <c r="BM42" s="54" t="str">
        <f t="shared" si="45"/>
        <v>-</v>
      </c>
      <c r="BN42" s="55" t="str">
        <f t="shared" si="46"/>
        <v>-</v>
      </c>
      <c r="BO42" s="65" t="str">
        <f t="shared" si="47"/>
        <v>-</v>
      </c>
      <c r="BP42" s="54" t="str">
        <f t="shared" si="48"/>
        <v>-</v>
      </c>
      <c r="BQ42" s="54">
        <f t="shared" si="49"/>
        <v>8.1400000002442005E-2</v>
      </c>
      <c r="BR42" s="54" t="str">
        <f t="shared" si="50"/>
        <v>-</v>
      </c>
      <c r="BS42" s="54" t="str">
        <f t="shared" si="51"/>
        <v>-</v>
      </c>
      <c r="BT42" s="54" t="str">
        <f t="shared" si="52"/>
        <v>-</v>
      </c>
      <c r="BU42" s="54" t="str">
        <f t="shared" si="53"/>
        <v>-</v>
      </c>
      <c r="BV42" s="54" t="str">
        <f t="shared" si="54"/>
        <v>-</v>
      </c>
      <c r="BW42" s="54" t="str">
        <f t="shared" si="55"/>
        <v>-</v>
      </c>
      <c r="BX42" s="54" t="str">
        <f t="shared" si="56"/>
        <v>-</v>
      </c>
      <c r="BY42" s="54" t="str">
        <f t="shared" si="57"/>
        <v>-</v>
      </c>
      <c r="BZ42" s="54" t="str">
        <f t="shared" si="58"/>
        <v>-</v>
      </c>
      <c r="CA42" s="54" t="str">
        <f t="shared" si="59"/>
        <v>-</v>
      </c>
      <c r="CB42" s="54" t="str">
        <f t="shared" si="60"/>
        <v>-</v>
      </c>
      <c r="CC42" s="54" t="str">
        <f t="shared" si="61"/>
        <v>-</v>
      </c>
      <c r="CD42" s="54" t="str">
        <f t="shared" si="62"/>
        <v>-</v>
      </c>
      <c r="CE42" s="54" t="str">
        <f t="shared" si="63"/>
        <v>-</v>
      </c>
      <c r="CF42" s="54" t="str">
        <f t="shared" si="64"/>
        <v>-</v>
      </c>
      <c r="CG42" s="54" t="str">
        <f t="shared" si="65"/>
        <v>-</v>
      </c>
      <c r="CH42" s="55" t="str">
        <f t="shared" si="66"/>
        <v>-</v>
      </c>
      <c r="CI42" s="65" t="str">
        <f t="shared" si="67"/>
        <v>-</v>
      </c>
      <c r="CJ42" s="54">
        <f t="shared" si="68"/>
        <v>8.2800000001655993E-2</v>
      </c>
      <c r="CK42" s="54" t="str">
        <f t="shared" si="69"/>
        <v>-</v>
      </c>
      <c r="CL42" s="54" t="str">
        <f t="shared" si="70"/>
        <v>-</v>
      </c>
      <c r="CM42" s="54" t="str">
        <f t="shared" si="71"/>
        <v>-</v>
      </c>
      <c r="CN42" s="54" t="str">
        <f t="shared" si="72"/>
        <v>-</v>
      </c>
      <c r="CO42" s="54" t="str">
        <f t="shared" si="73"/>
        <v>-</v>
      </c>
      <c r="CP42" s="54" t="str">
        <f t="shared" si="74"/>
        <v>-</v>
      </c>
      <c r="CQ42" s="54" t="str">
        <f t="shared" si="75"/>
        <v>-</v>
      </c>
      <c r="CR42" s="54" t="str">
        <f t="shared" si="76"/>
        <v>-</v>
      </c>
      <c r="CS42" s="54" t="str">
        <f t="shared" si="77"/>
        <v>-</v>
      </c>
      <c r="CT42" s="54" t="str">
        <f t="shared" si="78"/>
        <v>-</v>
      </c>
      <c r="CU42" s="54" t="str">
        <f t="shared" si="79"/>
        <v>-</v>
      </c>
      <c r="CV42" s="54" t="str">
        <f t="shared" si="80"/>
        <v>-</v>
      </c>
      <c r="CW42" s="54" t="str">
        <f t="shared" si="81"/>
        <v>-</v>
      </c>
      <c r="CX42" s="54" t="str">
        <f t="shared" si="82"/>
        <v>-</v>
      </c>
      <c r="CY42" s="54" t="str">
        <f t="shared" si="83"/>
        <v>-</v>
      </c>
      <c r="CZ42" s="54" t="str">
        <f t="shared" si="84"/>
        <v>-</v>
      </c>
      <c r="DA42" s="54" t="str">
        <f t="shared" si="85"/>
        <v>-</v>
      </c>
      <c r="DB42" s="54" t="str">
        <f t="shared" si="86"/>
        <v>-</v>
      </c>
    </row>
    <row r="43" spans="1:107" x14ac:dyDescent="0.25">
      <c r="B43" s="66" t="s">
        <v>48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7">
        <v>0.99</v>
      </c>
      <c r="X43" s="53">
        <f t="shared" si="4"/>
        <v>0</v>
      </c>
      <c r="Y43" s="65" t="str">
        <f t="shared" si="5"/>
        <v>-</v>
      </c>
      <c r="Z43" s="54" t="str">
        <f t="shared" si="6"/>
        <v>-</v>
      </c>
      <c r="AA43" s="54" t="str">
        <f t="shared" si="7"/>
        <v>-</v>
      </c>
      <c r="AB43" s="54" t="str">
        <f t="shared" si="8"/>
        <v>-</v>
      </c>
      <c r="AC43" s="54" t="str">
        <f t="shared" si="9"/>
        <v>-</v>
      </c>
      <c r="AD43" s="54" t="str">
        <f t="shared" si="10"/>
        <v>-</v>
      </c>
      <c r="AE43" s="54" t="str">
        <f t="shared" si="11"/>
        <v>-</v>
      </c>
      <c r="AF43" s="54" t="str">
        <f t="shared" si="12"/>
        <v>-</v>
      </c>
      <c r="AG43" s="55" t="str">
        <f t="shared" si="13"/>
        <v>-</v>
      </c>
      <c r="AH43" s="65" t="str">
        <f t="shared" si="14"/>
        <v>-</v>
      </c>
      <c r="AI43" s="54" t="str">
        <f t="shared" si="15"/>
        <v>-</v>
      </c>
      <c r="AJ43" s="12" t="str">
        <f t="shared" si="16"/>
        <v>-</v>
      </c>
      <c r="AK43" s="12" t="str">
        <f t="shared" si="17"/>
        <v>-</v>
      </c>
      <c r="AL43" s="12" t="str">
        <f t="shared" si="18"/>
        <v>-</v>
      </c>
      <c r="AM43" s="54" t="str">
        <f t="shared" si="19"/>
        <v>-</v>
      </c>
      <c r="AN43" s="54" t="str">
        <f t="shared" si="20"/>
        <v>-</v>
      </c>
      <c r="AO43" s="54" t="str">
        <f t="shared" si="21"/>
        <v>-</v>
      </c>
      <c r="AP43" s="54" t="str">
        <f t="shared" si="22"/>
        <v>-</v>
      </c>
      <c r="AQ43" s="54" t="str">
        <f t="shared" si="23"/>
        <v>-</v>
      </c>
      <c r="AR43" s="54" t="str">
        <f t="shared" si="24"/>
        <v>-</v>
      </c>
      <c r="AS43" s="54" t="str">
        <f t="shared" si="25"/>
        <v>-</v>
      </c>
      <c r="AT43" s="55" t="str">
        <f t="shared" si="26"/>
        <v>-</v>
      </c>
      <c r="AU43" s="65" t="str">
        <f t="shared" si="27"/>
        <v>-</v>
      </c>
      <c r="AV43" s="54" t="str">
        <f t="shared" si="28"/>
        <v>-</v>
      </c>
      <c r="AW43" s="54" t="str">
        <f t="shared" si="29"/>
        <v>-</v>
      </c>
      <c r="AX43" s="54" t="str">
        <f t="shared" si="30"/>
        <v>-</v>
      </c>
      <c r="AY43" s="54" t="str">
        <f t="shared" si="31"/>
        <v>-</v>
      </c>
      <c r="AZ43" s="54" t="str">
        <f t="shared" si="32"/>
        <v>-</v>
      </c>
      <c r="BA43" s="54" t="str">
        <f t="shared" si="33"/>
        <v>-</v>
      </c>
      <c r="BB43" s="54" t="str">
        <f t="shared" si="34"/>
        <v>-</v>
      </c>
      <c r="BC43" s="54" t="str">
        <f t="shared" si="35"/>
        <v>-</v>
      </c>
      <c r="BD43" s="54" t="str">
        <f t="shared" si="36"/>
        <v>-</v>
      </c>
      <c r="BE43" s="54" t="str">
        <f t="shared" si="37"/>
        <v>-</v>
      </c>
      <c r="BF43" s="54" t="str">
        <f t="shared" si="38"/>
        <v>-</v>
      </c>
      <c r="BG43" s="54" t="str">
        <f t="shared" si="39"/>
        <v>-</v>
      </c>
      <c r="BH43" s="54" t="str">
        <f t="shared" si="40"/>
        <v>-</v>
      </c>
      <c r="BI43" s="54" t="str">
        <f t="shared" si="41"/>
        <v>-</v>
      </c>
      <c r="BJ43" s="54" t="str">
        <f t="shared" si="42"/>
        <v>-</v>
      </c>
      <c r="BK43" s="54" t="str">
        <f t="shared" si="43"/>
        <v>-</v>
      </c>
      <c r="BL43" s="54" t="str">
        <f t="shared" si="44"/>
        <v>-</v>
      </c>
      <c r="BM43" s="54" t="str">
        <f t="shared" si="45"/>
        <v>-</v>
      </c>
      <c r="BN43" s="55" t="str">
        <f t="shared" si="46"/>
        <v>-</v>
      </c>
      <c r="BO43" s="65" t="str">
        <f t="shared" si="47"/>
        <v>-</v>
      </c>
      <c r="BP43" s="54" t="str">
        <f t="shared" si="48"/>
        <v>-</v>
      </c>
      <c r="BQ43" s="54" t="str">
        <f t="shared" si="49"/>
        <v>-</v>
      </c>
      <c r="BR43" s="54" t="str">
        <f t="shared" si="50"/>
        <v>-</v>
      </c>
      <c r="BS43" s="54" t="str">
        <f t="shared" si="51"/>
        <v>-</v>
      </c>
      <c r="BT43" s="54" t="str">
        <f t="shared" si="52"/>
        <v>-</v>
      </c>
      <c r="BU43" s="54" t="str">
        <f t="shared" si="53"/>
        <v>-</v>
      </c>
      <c r="BV43" s="54" t="str">
        <f t="shared" si="54"/>
        <v>-</v>
      </c>
      <c r="BW43" s="54" t="str">
        <f t="shared" si="55"/>
        <v>-</v>
      </c>
      <c r="BX43" s="54" t="str">
        <f t="shared" si="56"/>
        <v>-</v>
      </c>
      <c r="BY43" s="54" t="str">
        <f t="shared" si="57"/>
        <v>-</v>
      </c>
      <c r="BZ43" s="54" t="str">
        <f t="shared" si="58"/>
        <v>-</v>
      </c>
      <c r="CA43" s="54" t="str">
        <f t="shared" si="59"/>
        <v>-</v>
      </c>
      <c r="CB43" s="54" t="str">
        <f t="shared" si="60"/>
        <v>-</v>
      </c>
      <c r="CC43" s="54" t="str">
        <f t="shared" si="61"/>
        <v>-</v>
      </c>
      <c r="CD43" s="54" t="str">
        <f t="shared" si="62"/>
        <v>-</v>
      </c>
      <c r="CE43" s="54" t="str">
        <f t="shared" si="63"/>
        <v>-</v>
      </c>
      <c r="CF43" s="54" t="str">
        <f t="shared" si="64"/>
        <v>-</v>
      </c>
      <c r="CG43" s="54" t="str">
        <f t="shared" si="65"/>
        <v>-</v>
      </c>
      <c r="CH43" s="55" t="str">
        <f t="shared" si="66"/>
        <v>-</v>
      </c>
      <c r="CI43" s="65" t="str">
        <f t="shared" si="67"/>
        <v>-</v>
      </c>
      <c r="CJ43" s="54" t="str">
        <f t="shared" si="68"/>
        <v>-</v>
      </c>
      <c r="CK43" s="54" t="str">
        <f t="shared" si="69"/>
        <v>-</v>
      </c>
      <c r="CL43" s="54" t="str">
        <f t="shared" si="70"/>
        <v>-</v>
      </c>
      <c r="CM43" s="54" t="str">
        <f t="shared" si="71"/>
        <v>-</v>
      </c>
      <c r="CN43" s="54" t="str">
        <f t="shared" si="72"/>
        <v>-</v>
      </c>
      <c r="CO43" s="54" t="str">
        <f t="shared" si="73"/>
        <v>-</v>
      </c>
      <c r="CP43" s="54" t="str">
        <f t="shared" si="74"/>
        <v>-</v>
      </c>
      <c r="CQ43" s="54" t="str">
        <f t="shared" si="75"/>
        <v>-</v>
      </c>
      <c r="CR43" s="54" t="str">
        <f t="shared" si="76"/>
        <v>-</v>
      </c>
      <c r="CS43" s="54" t="str">
        <f t="shared" si="77"/>
        <v>-</v>
      </c>
      <c r="CT43" s="54" t="str">
        <f t="shared" si="78"/>
        <v>-</v>
      </c>
      <c r="CU43" s="54" t="str">
        <f t="shared" si="79"/>
        <v>-</v>
      </c>
      <c r="CV43" s="54" t="str">
        <f t="shared" si="80"/>
        <v>-</v>
      </c>
      <c r="CW43" s="54" t="str">
        <f t="shared" si="81"/>
        <v>-</v>
      </c>
      <c r="CX43" s="54" t="str">
        <f t="shared" si="82"/>
        <v>-</v>
      </c>
      <c r="CY43" s="54" t="str">
        <f t="shared" si="83"/>
        <v>-</v>
      </c>
      <c r="CZ43" s="54" t="str">
        <f t="shared" si="84"/>
        <v>-</v>
      </c>
      <c r="DA43" s="54" t="str">
        <f t="shared" si="85"/>
        <v>-</v>
      </c>
      <c r="DB43" s="54" t="str">
        <f t="shared" si="86"/>
        <v>-</v>
      </c>
    </row>
    <row r="44" spans="1:107" x14ac:dyDescent="0.25">
      <c r="B44" s="66" t="s">
        <v>49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67">
        <v>0.99</v>
      </c>
      <c r="X44" s="53">
        <f t="shared" si="4"/>
        <v>0</v>
      </c>
      <c r="Y44" s="65" t="str">
        <f t="shared" si="5"/>
        <v>-</v>
      </c>
      <c r="Z44" s="54" t="str">
        <f t="shared" si="6"/>
        <v>-</v>
      </c>
      <c r="AA44" s="54" t="str">
        <f t="shared" si="7"/>
        <v>-</v>
      </c>
      <c r="AB44" s="54" t="str">
        <f t="shared" si="8"/>
        <v>-</v>
      </c>
      <c r="AC44" s="54" t="str">
        <f t="shared" si="9"/>
        <v>-</v>
      </c>
      <c r="AD44" s="54" t="str">
        <f t="shared" si="10"/>
        <v>-</v>
      </c>
      <c r="AE44" s="54" t="str">
        <f t="shared" si="11"/>
        <v>-</v>
      </c>
      <c r="AF44" s="54" t="str">
        <f t="shared" si="12"/>
        <v>-</v>
      </c>
      <c r="AG44" s="55" t="str">
        <f t="shared" si="13"/>
        <v>-</v>
      </c>
      <c r="AH44" s="65" t="str">
        <f t="shared" si="14"/>
        <v>-</v>
      </c>
      <c r="AI44" s="54" t="str">
        <f t="shared" si="15"/>
        <v>-</v>
      </c>
      <c r="AJ44" s="12" t="str">
        <f t="shared" si="16"/>
        <v>-</v>
      </c>
      <c r="AK44" s="12" t="str">
        <f t="shared" si="17"/>
        <v>-</v>
      </c>
      <c r="AL44" s="12" t="str">
        <f t="shared" si="18"/>
        <v>-</v>
      </c>
      <c r="AM44" s="54" t="str">
        <f t="shared" si="19"/>
        <v>-</v>
      </c>
      <c r="AN44" s="54" t="str">
        <f t="shared" si="20"/>
        <v>-</v>
      </c>
      <c r="AO44" s="54" t="str">
        <f t="shared" si="21"/>
        <v>-</v>
      </c>
      <c r="AP44" s="54" t="str">
        <f t="shared" si="22"/>
        <v>-</v>
      </c>
      <c r="AQ44" s="54" t="str">
        <f t="shared" si="23"/>
        <v>-</v>
      </c>
      <c r="AR44" s="54" t="str">
        <f t="shared" si="24"/>
        <v>-</v>
      </c>
      <c r="AS44" s="54" t="str">
        <f t="shared" si="25"/>
        <v>-</v>
      </c>
      <c r="AT44" s="55" t="str">
        <f t="shared" si="26"/>
        <v>-</v>
      </c>
      <c r="AU44" s="65" t="str">
        <f t="shared" si="27"/>
        <v>-</v>
      </c>
      <c r="AV44" s="54" t="str">
        <f t="shared" si="28"/>
        <v>-</v>
      </c>
      <c r="AW44" s="54" t="str">
        <f t="shared" si="29"/>
        <v>-</v>
      </c>
      <c r="AX44" s="54" t="str">
        <f t="shared" si="30"/>
        <v>-</v>
      </c>
      <c r="AY44" s="54" t="str">
        <f t="shared" si="31"/>
        <v>-</v>
      </c>
      <c r="AZ44" s="54" t="str">
        <f t="shared" si="32"/>
        <v>-</v>
      </c>
      <c r="BA44" s="54" t="str">
        <f t="shared" si="33"/>
        <v>-</v>
      </c>
      <c r="BB44" s="54" t="str">
        <f t="shared" si="34"/>
        <v>-</v>
      </c>
      <c r="BC44" s="54" t="str">
        <f t="shared" si="35"/>
        <v>-</v>
      </c>
      <c r="BD44" s="54" t="str">
        <f t="shared" si="36"/>
        <v>-</v>
      </c>
      <c r="BE44" s="54" t="str">
        <f t="shared" si="37"/>
        <v>-</v>
      </c>
      <c r="BF44" s="54" t="str">
        <f t="shared" si="38"/>
        <v>-</v>
      </c>
      <c r="BG44" s="54" t="str">
        <f t="shared" si="39"/>
        <v>-</v>
      </c>
      <c r="BH44" s="54" t="str">
        <f t="shared" si="40"/>
        <v>-</v>
      </c>
      <c r="BI44" s="54" t="str">
        <f t="shared" si="41"/>
        <v>-</v>
      </c>
      <c r="BJ44" s="54" t="str">
        <f t="shared" si="42"/>
        <v>-</v>
      </c>
      <c r="BK44" s="54" t="str">
        <f t="shared" si="43"/>
        <v>-</v>
      </c>
      <c r="BL44" s="54" t="str">
        <f t="shared" si="44"/>
        <v>-</v>
      </c>
      <c r="BM44" s="54" t="str">
        <f t="shared" si="45"/>
        <v>-</v>
      </c>
      <c r="BN44" s="55" t="str">
        <f t="shared" si="46"/>
        <v>-</v>
      </c>
      <c r="BO44" s="65" t="str">
        <f t="shared" si="47"/>
        <v>-</v>
      </c>
      <c r="BP44" s="54" t="str">
        <f t="shared" si="48"/>
        <v>-</v>
      </c>
      <c r="BQ44" s="54" t="str">
        <f t="shared" si="49"/>
        <v>-</v>
      </c>
      <c r="BR44" s="54" t="str">
        <f t="shared" si="50"/>
        <v>-</v>
      </c>
      <c r="BS44" s="54" t="str">
        <f t="shared" si="51"/>
        <v>-</v>
      </c>
      <c r="BT44" s="54" t="str">
        <f t="shared" si="52"/>
        <v>-</v>
      </c>
      <c r="BU44" s="54" t="str">
        <f t="shared" si="53"/>
        <v>-</v>
      </c>
      <c r="BV44" s="54" t="str">
        <f t="shared" si="54"/>
        <v>-</v>
      </c>
      <c r="BW44" s="54" t="str">
        <f t="shared" si="55"/>
        <v>-</v>
      </c>
      <c r="BX44" s="54" t="str">
        <f t="shared" si="56"/>
        <v>-</v>
      </c>
      <c r="BY44" s="54" t="str">
        <f t="shared" si="57"/>
        <v>-</v>
      </c>
      <c r="BZ44" s="54" t="str">
        <f t="shared" si="58"/>
        <v>-</v>
      </c>
      <c r="CA44" s="54" t="str">
        <f t="shared" si="59"/>
        <v>-</v>
      </c>
      <c r="CB44" s="54" t="str">
        <f t="shared" si="60"/>
        <v>-</v>
      </c>
      <c r="CC44" s="54" t="str">
        <f t="shared" si="61"/>
        <v>-</v>
      </c>
      <c r="CD44" s="54" t="str">
        <f t="shared" si="62"/>
        <v>-</v>
      </c>
      <c r="CE44" s="54" t="str">
        <f t="shared" si="63"/>
        <v>-</v>
      </c>
      <c r="CF44" s="54" t="str">
        <f t="shared" si="64"/>
        <v>-</v>
      </c>
      <c r="CG44" s="54" t="str">
        <f t="shared" si="65"/>
        <v>-</v>
      </c>
      <c r="CH44" s="55" t="str">
        <f t="shared" si="66"/>
        <v>-</v>
      </c>
      <c r="CI44" s="65" t="str">
        <f t="shared" si="67"/>
        <v>-</v>
      </c>
      <c r="CJ44" s="54" t="str">
        <f t="shared" si="68"/>
        <v>-</v>
      </c>
      <c r="CK44" s="54" t="str">
        <f t="shared" si="69"/>
        <v>-</v>
      </c>
      <c r="CL44" s="54" t="str">
        <f t="shared" si="70"/>
        <v>-</v>
      </c>
      <c r="CM44" s="54" t="str">
        <f t="shared" si="71"/>
        <v>-</v>
      </c>
      <c r="CN44" s="54" t="str">
        <f t="shared" si="72"/>
        <v>-</v>
      </c>
      <c r="CO44" s="54" t="str">
        <f t="shared" si="73"/>
        <v>-</v>
      </c>
      <c r="CP44" s="54" t="str">
        <f t="shared" si="74"/>
        <v>-</v>
      </c>
      <c r="CQ44" s="54" t="str">
        <f t="shared" si="75"/>
        <v>-</v>
      </c>
      <c r="CR44" s="54" t="str">
        <f t="shared" si="76"/>
        <v>-</v>
      </c>
      <c r="CS44" s="54" t="str">
        <f t="shared" si="77"/>
        <v>-</v>
      </c>
      <c r="CT44" s="54" t="str">
        <f t="shared" si="78"/>
        <v>-</v>
      </c>
      <c r="CU44" s="54" t="str">
        <f t="shared" si="79"/>
        <v>-</v>
      </c>
      <c r="CV44" s="54" t="str">
        <f t="shared" si="80"/>
        <v>-</v>
      </c>
      <c r="CW44" s="54" t="str">
        <f t="shared" si="81"/>
        <v>-</v>
      </c>
      <c r="CX44" s="54" t="str">
        <f t="shared" si="82"/>
        <v>-</v>
      </c>
      <c r="CY44" s="54" t="str">
        <f t="shared" si="83"/>
        <v>-</v>
      </c>
      <c r="CZ44" s="54" t="str">
        <f t="shared" si="84"/>
        <v>-</v>
      </c>
      <c r="DA44" s="54" t="str">
        <f t="shared" si="85"/>
        <v>-</v>
      </c>
      <c r="DB44" s="54" t="str">
        <f t="shared" si="86"/>
        <v>-</v>
      </c>
    </row>
    <row r="45" spans="1:107" x14ac:dyDescent="0.25">
      <c r="A45" s="69" t="s">
        <v>53</v>
      </c>
      <c r="B45" s="66" t="s">
        <v>50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7">
        <v>0.99</v>
      </c>
      <c r="X45" s="53">
        <f t="shared" si="4"/>
        <v>0</v>
      </c>
      <c r="Y45" s="65" t="str">
        <f t="shared" si="5"/>
        <v>-</v>
      </c>
      <c r="Z45" s="54" t="str">
        <f t="shared" si="6"/>
        <v>-</v>
      </c>
      <c r="AA45" s="54" t="str">
        <f t="shared" si="7"/>
        <v>-</v>
      </c>
      <c r="AB45" s="54" t="str">
        <f t="shared" si="8"/>
        <v>-</v>
      </c>
      <c r="AC45" s="54" t="str">
        <f t="shared" si="9"/>
        <v>-</v>
      </c>
      <c r="AD45" s="54" t="str">
        <f t="shared" si="10"/>
        <v>-</v>
      </c>
      <c r="AE45" s="54" t="str">
        <f t="shared" si="11"/>
        <v>-</v>
      </c>
      <c r="AF45" s="54" t="str">
        <f t="shared" si="12"/>
        <v>-</v>
      </c>
      <c r="AG45" s="55" t="str">
        <f t="shared" si="13"/>
        <v>-</v>
      </c>
      <c r="AH45" s="65" t="str">
        <f t="shared" si="14"/>
        <v>-</v>
      </c>
      <c r="AI45" s="54" t="str">
        <f t="shared" si="15"/>
        <v>-</v>
      </c>
      <c r="AJ45" s="12" t="str">
        <f t="shared" si="16"/>
        <v>-</v>
      </c>
      <c r="AK45" s="12" t="str">
        <f t="shared" si="17"/>
        <v>-</v>
      </c>
      <c r="AL45" s="12" t="str">
        <f t="shared" si="18"/>
        <v>-</v>
      </c>
      <c r="AM45" s="54" t="str">
        <f t="shared" si="19"/>
        <v>-</v>
      </c>
      <c r="AN45" s="54" t="str">
        <f t="shared" si="20"/>
        <v>-</v>
      </c>
      <c r="AO45" s="54" t="str">
        <f t="shared" si="21"/>
        <v>-</v>
      </c>
      <c r="AP45" s="54" t="str">
        <f t="shared" si="22"/>
        <v>-</v>
      </c>
      <c r="AQ45" s="54" t="str">
        <f t="shared" si="23"/>
        <v>-</v>
      </c>
      <c r="AR45" s="54" t="str">
        <f t="shared" si="24"/>
        <v>-</v>
      </c>
      <c r="AS45" s="54" t="str">
        <f t="shared" si="25"/>
        <v>-</v>
      </c>
      <c r="AT45" s="55" t="str">
        <f t="shared" si="26"/>
        <v>-</v>
      </c>
      <c r="AU45" s="65" t="str">
        <f t="shared" si="27"/>
        <v>-</v>
      </c>
      <c r="AV45" s="54" t="str">
        <f t="shared" si="28"/>
        <v>-</v>
      </c>
      <c r="AW45" s="54" t="str">
        <f t="shared" si="29"/>
        <v>-</v>
      </c>
      <c r="AX45" s="54" t="str">
        <f t="shared" si="30"/>
        <v>-</v>
      </c>
      <c r="AY45" s="54" t="str">
        <f t="shared" si="31"/>
        <v>-</v>
      </c>
      <c r="AZ45" s="54" t="str">
        <f t="shared" si="32"/>
        <v>-</v>
      </c>
      <c r="BA45" s="54" t="str">
        <f t="shared" si="33"/>
        <v>-</v>
      </c>
      <c r="BB45" s="54" t="str">
        <f t="shared" si="34"/>
        <v>-</v>
      </c>
      <c r="BC45" s="54" t="str">
        <f t="shared" si="35"/>
        <v>-</v>
      </c>
      <c r="BD45" s="54" t="str">
        <f t="shared" si="36"/>
        <v>-</v>
      </c>
      <c r="BE45" s="54" t="str">
        <f t="shared" si="37"/>
        <v>-</v>
      </c>
      <c r="BF45" s="54" t="str">
        <f t="shared" si="38"/>
        <v>-</v>
      </c>
      <c r="BG45" s="54" t="str">
        <f t="shared" si="39"/>
        <v>-</v>
      </c>
      <c r="BH45" s="54" t="str">
        <f t="shared" si="40"/>
        <v>-</v>
      </c>
      <c r="BI45" s="54" t="str">
        <f t="shared" si="41"/>
        <v>-</v>
      </c>
      <c r="BJ45" s="54" t="str">
        <f t="shared" si="42"/>
        <v>-</v>
      </c>
      <c r="BK45" s="54" t="str">
        <f t="shared" si="43"/>
        <v>-</v>
      </c>
      <c r="BL45" s="54" t="str">
        <f t="shared" si="44"/>
        <v>-</v>
      </c>
      <c r="BM45" s="54" t="str">
        <f t="shared" si="45"/>
        <v>-</v>
      </c>
      <c r="BN45" s="55" t="str">
        <f t="shared" si="46"/>
        <v>-</v>
      </c>
      <c r="BO45" s="65" t="str">
        <f t="shared" si="47"/>
        <v>-</v>
      </c>
      <c r="BP45" s="54" t="str">
        <f t="shared" si="48"/>
        <v>-</v>
      </c>
      <c r="BQ45" s="54" t="str">
        <f t="shared" si="49"/>
        <v>-</v>
      </c>
      <c r="BR45" s="54" t="str">
        <f t="shared" si="50"/>
        <v>-</v>
      </c>
      <c r="BS45" s="54" t="str">
        <f t="shared" si="51"/>
        <v>-</v>
      </c>
      <c r="BT45" s="54" t="str">
        <f t="shared" si="52"/>
        <v>-</v>
      </c>
      <c r="BU45" s="54" t="str">
        <f t="shared" si="53"/>
        <v>-</v>
      </c>
      <c r="BV45" s="54" t="str">
        <f t="shared" si="54"/>
        <v>-</v>
      </c>
      <c r="BW45" s="54" t="str">
        <f t="shared" si="55"/>
        <v>-</v>
      </c>
      <c r="BX45" s="54" t="str">
        <f t="shared" si="56"/>
        <v>-</v>
      </c>
      <c r="BY45" s="54" t="str">
        <f t="shared" si="57"/>
        <v>-</v>
      </c>
      <c r="BZ45" s="54" t="str">
        <f t="shared" si="58"/>
        <v>-</v>
      </c>
      <c r="CA45" s="54" t="str">
        <f t="shared" si="59"/>
        <v>-</v>
      </c>
      <c r="CB45" s="54" t="str">
        <f t="shared" si="60"/>
        <v>-</v>
      </c>
      <c r="CC45" s="54" t="str">
        <f t="shared" si="61"/>
        <v>-</v>
      </c>
      <c r="CD45" s="54" t="str">
        <f t="shared" si="62"/>
        <v>-</v>
      </c>
      <c r="CE45" s="54" t="str">
        <f t="shared" si="63"/>
        <v>-</v>
      </c>
      <c r="CF45" s="54" t="str">
        <f t="shared" si="64"/>
        <v>-</v>
      </c>
      <c r="CG45" s="54" t="str">
        <f t="shared" si="65"/>
        <v>-</v>
      </c>
      <c r="CH45" s="55" t="str">
        <f t="shared" si="66"/>
        <v>-</v>
      </c>
      <c r="CI45" s="65" t="str">
        <f t="shared" si="67"/>
        <v>-</v>
      </c>
      <c r="CJ45" s="54" t="str">
        <f t="shared" si="68"/>
        <v>-</v>
      </c>
      <c r="CK45" s="54" t="str">
        <f t="shared" si="69"/>
        <v>-</v>
      </c>
      <c r="CL45" s="54" t="str">
        <f t="shared" si="70"/>
        <v>-</v>
      </c>
      <c r="CM45" s="54" t="str">
        <f t="shared" si="71"/>
        <v>-</v>
      </c>
      <c r="CN45" s="54" t="str">
        <f t="shared" si="72"/>
        <v>-</v>
      </c>
      <c r="CO45" s="54" t="str">
        <f t="shared" si="73"/>
        <v>-</v>
      </c>
      <c r="CP45" s="54" t="str">
        <f t="shared" si="74"/>
        <v>-</v>
      </c>
      <c r="CQ45" s="54" t="str">
        <f t="shared" si="75"/>
        <v>-</v>
      </c>
      <c r="CR45" s="54" t="str">
        <f t="shared" si="76"/>
        <v>-</v>
      </c>
      <c r="CS45" s="54" t="str">
        <f t="shared" si="77"/>
        <v>-</v>
      </c>
      <c r="CT45" s="54" t="str">
        <f t="shared" si="78"/>
        <v>-</v>
      </c>
      <c r="CU45" s="54" t="str">
        <f t="shared" si="79"/>
        <v>-</v>
      </c>
      <c r="CV45" s="54" t="str">
        <f t="shared" si="80"/>
        <v>-</v>
      </c>
      <c r="CW45" s="54" t="str">
        <f t="shared" si="81"/>
        <v>-</v>
      </c>
      <c r="CX45" s="54" t="str">
        <f t="shared" si="82"/>
        <v>-</v>
      </c>
      <c r="CY45" s="54" t="str">
        <f t="shared" si="83"/>
        <v>-</v>
      </c>
      <c r="CZ45" s="54" t="str">
        <f t="shared" si="84"/>
        <v>-</v>
      </c>
      <c r="DA45" s="54" t="str">
        <f t="shared" si="85"/>
        <v>-</v>
      </c>
      <c r="DB45" s="54" t="str">
        <f t="shared" si="86"/>
        <v>-</v>
      </c>
    </row>
    <row r="46" spans="1:107" x14ac:dyDescent="0.25">
      <c r="C46" s="56" t="s">
        <v>67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</row>
    <row r="47" spans="1:107" x14ac:dyDescent="0.25">
      <c r="B47" s="68" t="s">
        <v>70</v>
      </c>
      <c r="U47" s="20"/>
      <c r="V47" s="20"/>
      <c r="W47" s="20"/>
      <c r="X47" s="20"/>
      <c r="Y47" s="20"/>
      <c r="Z47" s="20"/>
      <c r="AA47" s="57"/>
      <c r="AB47" s="57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</row>
    <row r="48" spans="1:107" x14ac:dyDescent="0.25">
      <c r="A48" s="1" t="s">
        <v>68</v>
      </c>
      <c r="U48" s="20"/>
      <c r="V48" s="20"/>
      <c r="W48" s="20"/>
      <c r="X48" s="20"/>
      <c r="Y48" s="20"/>
      <c r="Z48" s="20"/>
      <c r="AA48" s="57"/>
      <c r="AB48" s="57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</row>
    <row r="49" spans="21:107" x14ac:dyDescent="0.25">
      <c r="U49" s="20"/>
      <c r="V49" s="20"/>
      <c r="W49" s="20"/>
      <c r="X49" s="20"/>
      <c r="Y49" s="20"/>
      <c r="Z49" s="20"/>
      <c r="AA49" s="57"/>
      <c r="AB49" s="57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</row>
    <row r="50" spans="21:107" x14ac:dyDescent="0.25">
      <c r="U50" s="20"/>
      <c r="V50" s="20"/>
      <c r="W50" s="20"/>
      <c r="X50" s="20"/>
      <c r="Y50" s="20"/>
      <c r="Z50" s="20"/>
      <c r="AA50" s="57"/>
      <c r="AB50" s="57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</row>
  </sheetData>
  <conditionalFormatting sqref="C36:V45">
    <cfRule type="expression" dxfId="2" priority="1">
      <formula>$X36&lt;4</formula>
    </cfRule>
    <cfRule type="expression" dxfId="1" priority="3">
      <formula>OR(C36=$AQ36,C36=$AR36,C36=$AS36,C36=$AT36)</formula>
    </cfRule>
    <cfRule type="expression" dxfId="0" priority="5">
      <formula>OR(C36=$AF36,C36=$AG36)</formula>
    </cfRule>
  </conditionalFormatting>
  <dataValidations count="1">
    <dataValidation type="list" allowBlank="1" showInputMessage="1" showErrorMessage="1" sqref="W36:W45" xr:uid="{00000000-0002-0000-0700-000000000000}">
      <formula1>$C$8:$C$9</formula1>
    </dataValidation>
  </dataValidations>
  <hyperlinks>
    <hyperlink ref="F27" r:id="rId1" location=".VGCwd_5yYdU" display="F. E. Grubbs, G. Beck, Technometrics 14 (1972) 847-854 [link]." xr:uid="{00000000-0004-0000-0700-000000000000}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Outliers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2019-10-16T15:26:10Z</dcterms:modified>
</cp:coreProperties>
</file>